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ad Me" sheetId="1" state="visible" r:id="rId3"/>
    <sheet name="Savings Growth" sheetId="2" state="visible" r:id="rId4"/>
    <sheet name="Withdrawal - How Long Lasts" sheetId="3" state="visible" r:id="rId5"/>
    <sheet name="FIRE Number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<sst xmlns="http://schemas.openxmlformats.org/spreadsheetml/2006/main" count="56" uniqueCount="49">
  <si>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Retirement Planning Template — FinToolHub</t>
  </si>
  <si>
    <t xml:space="preserve">This workbook has three working sheets, each with live formulas — not pasted numbers.</t>
  </si>
  <si>
    <t xml:space="preserve">Change any input (shown in blue/orange) and every total recalculates automatically.</t>
  </si>
  <si>
    <t xml:space="preserve">SHEET 1 — Savings Growth: project your balance while you're still contributing.</t>
  </si>
  <si>
    <t xml:space="preserve">SHEET 2 — Withdrawal (How Long Will It Last): simulate spending it down in retirement.</t>
  </si>
  <si>
    <t xml:space="preserve">SHEET 3 — FIRE Number: your target number and today's Coast FIRE equivalent.</t>
  </si>
  <si>
    <t xml:space="preserve">Color key:</t>
  </si>
  <si>
    <t xml:space="preserve">  Blue text on light orange = an input you should change for your own numbers.</t>
  </si>
  <si>
    <t xml:space="preserve">  Black text = a formula. Don't overwrite these unless you know what you're changing.</t>
  </si>
  <si>
    <t xml:space="preserve">This template uses the same formulas as the calculators at fintoolhub.com —</t>
  </si>
  <si>
    <t xml:space="preserve">see the Savings Growth sheet next to the TSP Retirement Calculator, the Withdrawal</t>
  </si>
  <si>
    <t xml:space="preserve">sheet next to How Long Will My Retirement Savings Last, and the FIRE Number sheet</t>
  </si>
  <si>
    <t xml:space="preserve">next to the FIRE &amp; Coast FIRE Calculator, for the same math with a live UI.</t>
  </si>
  <si>
    <t xml:space="preserve">This is a planning tool, not financial advice. Assumes a constant, smooth rate of</t>
  </si>
  <si>
    <t xml:space="preserve">return — real markets don't move smoothly. Consult a qualified professional before</t>
  </si>
  <si>
    <t xml:space="preserve">making decisions based on this workbook.</t>
  </si>
  <si>
    <t xml:space="preserve">Savings Growth Projector</t>
  </si>
  <si>
    <t xml:space="preserve">Current age</t>
  </si>
  <si>
    <t xml:space="preserve">Target retirement age</t>
  </si>
  <si>
    <t xml:space="preserve">Current savings balance</t>
  </si>
  <si>
    <t xml:space="preserve">Monthly contribution</t>
  </si>
  <si>
    <t xml:space="preserve">Expected annual return</t>
  </si>
  <si>
    <t xml:space="preserve">Year</t>
  </si>
  <si>
    <t xml:space="preserve">Age</t>
  </si>
  <si>
    <t xml:space="preserve">Starting Balance</t>
  </si>
  <si>
    <t xml:space="preserve">Annual Contribution</t>
  </si>
  <si>
    <t xml:space="preserve">Growth</t>
  </si>
  <si>
    <t xml:space="preserve">Ending Balance</t>
  </si>
  <si>
    <t xml:space="preserve">Projected balance at retirement:</t>
  </si>
  <si>
    <t xml:space="preserve">Withdrawal Simulator — How Long Will It Last</t>
  </si>
  <si>
    <t xml:space="preserve">Starting balance at retirement</t>
  </si>
  <si>
    <t xml:space="preserve">Desired annual withdrawal (today's $)</t>
  </si>
  <si>
    <t xml:space="preserve">Inflation rate</t>
  </si>
  <si>
    <t xml:space="preserve">Other income (Social Security/pension), annual</t>
  </si>
  <si>
    <t xml:space="preserve">Estimated tax rate on withdrawals</t>
  </si>
  <si>
    <t xml:space="preserve">Withdrawal Needed</t>
  </si>
  <si>
    <t xml:space="preserve">Other Income</t>
  </si>
  <si>
    <t xml:space="preserve">Net Need From Savings</t>
  </si>
  <si>
    <t xml:space="preserve">Gross Withdrawal (after tax)</t>
  </si>
  <si>
    <t xml:space="preserve">Years the money lasts (of the 50 modeled):</t>
  </si>
  <si>
    <t xml:space="preserve">If this shows 50, it may last indefinitely at these assumptions.</t>
  </si>
  <si>
    <t xml:space="preserve">FIRE Number &amp; Coast FIRE</t>
  </si>
  <si>
    <t xml:space="preserve">Annual expenses in retirement</t>
  </si>
  <si>
    <t xml:space="preserve">Safe withdrawal rate</t>
  </si>
  <si>
    <t xml:space="preserve">FIRE number:</t>
  </si>
  <si>
    <t xml:space="preserve">Coast FIRE number (needed today):</t>
  </si>
  <si>
    <t xml:space="preserve">Sensitivity: FIRE number at other withdrawal rates</t>
  </si>
  <si>
    <t xml:space="preserve">Rate</t>
  </si>
  <si>
    <t xml:space="preserve">FIRE Number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</si>
</sst>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.0%"/>
    <numFmt numFmtId="167" formatCode="0.00%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6233F"/>
      <name val="Calibri"/>
      <family val="0"/>
      <charset val="1"/>
    </font>
    <font>
      <sz val="10.5"/>
      <color rgb="FF16233F"/>
      <name val="Calibri"/>
      <family val="0"/>
      <charset val="1"/>
    </font>
    <font>
      <b val="true"/>
      <sz val="10.5"/>
      <color rgb="FF16233F"/>
      <name val="Calibri"/>
      <family val="0"/>
      <charset val="1"/>
    </font>
    <font>
      <sz val="11"/>
      <color rgb="FF0000FF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sz val="11"/>
      <color rgb="FF000000"/>
      <name val="Calibri"/>
      <family val="0"/>
      <charset val="1"/>
    </font>
    <font>
      <i val="true"/>
      <sz val="9.5"/>
      <color rgb="FF4B5C74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7E6"/>
        <bgColor rgb="FFFFFFFF"/>
      </patternFill>
    </fill>
    <fill>
      <patternFill patternType="solid">
        <fgColor rgb="FF16233F"/>
        <bgColor rgb="FF003366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B5C7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623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5"/>
  </cols>
  <sheetData>
    <row r="1" customFormat="false" ht="19.7" hidden="false" customHeight="false" outlineLevel="0" collapsed="false">
      <c r="A1" s="1" t="s">
        <v>0</v>
      </c>
    </row>
    <row r="3" customFormat="false" ht="15" hidden="false" customHeight="false" outlineLevel="0" collapsed="false">
      <c r="A3" s="2" t="s">
        <v>1</v>
      </c>
    </row>
    <row r="4" customFormat="false" ht="15" hidden="false" customHeight="false" outlineLevel="0" collapsed="false">
      <c r="A4" s="2" t="s">
        <v>2</v>
      </c>
    </row>
    <row r="5" customFormat="false" ht="15" hidden="false" customHeight="false" outlineLevel="0" collapsed="false">
      <c r="A5" s="2"/>
    </row>
    <row r="6" customFormat="false" ht="15" hidden="false" customHeight="false" outlineLevel="0" collapsed="false">
      <c r="A6" s="3" t="s">
        <v>3</v>
      </c>
    </row>
    <row r="7" customFormat="false" ht="15" hidden="false" customHeight="false" outlineLevel="0" collapsed="false">
      <c r="A7" s="3" t="s">
        <v>4</v>
      </c>
    </row>
    <row r="8" customFormat="false" ht="15" hidden="false" customHeight="false" outlineLevel="0" collapsed="false">
      <c r="A8" s="3" t="s">
        <v>5</v>
      </c>
    </row>
    <row r="9" customFormat="false" ht="15" hidden="false" customHeight="false" outlineLevel="0" collapsed="false">
      <c r="A9" s="2"/>
    </row>
    <row r="10" customFormat="false" ht="15" hidden="false" customHeight="false" outlineLevel="0" collapsed="false">
      <c r="A10" s="3" t="s">
        <v>6</v>
      </c>
    </row>
    <row r="11" customFormat="false" ht="15" hidden="false" customHeight="false" outlineLevel="0" collapsed="false">
      <c r="A11" s="2" t="s">
        <v>7</v>
      </c>
    </row>
    <row r="12" customFormat="false" ht="15" hidden="false" customHeight="false" outlineLevel="0" collapsed="false">
      <c r="A12" s="2" t="s">
        <v>8</v>
      </c>
    </row>
    <row r="13" customFormat="false" ht="15" hidden="false" customHeight="false" outlineLevel="0" collapsed="false">
      <c r="A13" s="2"/>
    </row>
    <row r="14" customFormat="false" ht="15" hidden="false" customHeight="false" outlineLevel="0" collapsed="false">
      <c r="A14" s="2" t="s">
        <v>9</v>
      </c>
    </row>
    <row r="15" customFormat="false" ht="15" hidden="false" customHeight="false" outlineLevel="0" collapsed="false">
      <c r="A15" s="2" t="s">
        <v>10</v>
      </c>
    </row>
    <row r="16" customFormat="false" ht="15" hidden="false" customHeight="false" outlineLevel="0" collapsed="false">
      <c r="A16" s="2" t="s">
        <v>11</v>
      </c>
    </row>
    <row r="17" customFormat="false" ht="15" hidden="false" customHeight="false" outlineLevel="0" collapsed="false">
      <c r="A17" s="2" t="s">
        <v>12</v>
      </c>
    </row>
    <row r="18" customFormat="false" ht="15" hidden="false" customHeight="false" outlineLevel="0" collapsed="false">
      <c r="A18" s="2"/>
    </row>
    <row r="19" customFormat="false" ht="15" hidden="false" customHeight="false" outlineLevel="0" collapsed="false">
      <c r="A19" s="2" t="s">
        <v>13</v>
      </c>
    </row>
    <row r="20" customFormat="false" ht="15" hidden="false" customHeight="false" outlineLevel="0" collapsed="false">
      <c r="A20" s="2" t="s">
        <v>14</v>
      </c>
    </row>
    <row r="21" customFormat="false" ht="15" hidden="false" customHeight="false" outlineLevel="0" collapsed="false">
      <c r="A21" s="2" t="s">
        <v>15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1" style="0" width="8"/>
    <col collapsed="false" customWidth="true" hidden="false" outlineLevel="0" max="4" min="3" style="0" width="18"/>
    <col collapsed="false" customWidth="true" hidden="false" outlineLevel="0" max="5" min="5" style="0" width="16"/>
    <col collapsed="false" customWidth="true" hidden="false" outlineLevel="0" max="6" min="6" style="0" width="18"/>
  </cols>
  <sheetData>
    <row r="1" customFormat="false" ht="19.7" hidden="false" customHeight="false" outlineLevel="0" collapsed="false">
      <c r="A1" s="1" t="s">
        <v>16</v>
      </c>
    </row>
    <row r="3" customFormat="false" ht="15" hidden="false" customHeight="false" outlineLevel="0" collapsed="false">
      <c r="A3" s="3" t="s">
        <v>17</v>
      </c>
      <c r="B3" s="4" t="n">
        <v>35</v>
      </c>
    </row>
    <row r="4" customFormat="false" ht="15" hidden="false" customHeight="false" outlineLevel="0" collapsed="false">
      <c r="A4" s="3" t="s">
        <v>18</v>
      </c>
      <c r="B4" s="4" t="n">
        <v>65</v>
      </c>
    </row>
    <row r="5" customFormat="false" ht="15" hidden="false" customHeight="false" outlineLevel="0" collapsed="false">
      <c r="A5" s="3" t="s">
        <v>19</v>
      </c>
      <c r="B5" s="5" t="n">
        <v>50000</v>
      </c>
    </row>
    <row r="6" customFormat="false" ht="15" hidden="false" customHeight="false" outlineLevel="0" collapsed="false">
      <c r="A6" s="3" t="s">
        <v>20</v>
      </c>
      <c r="B6" s="5" t="n">
        <v>800</v>
      </c>
    </row>
    <row r="7" customFormat="false" ht="15" hidden="false" customHeight="false" outlineLevel="0" collapsed="false">
      <c r="A7" s="3" t="s">
        <v>21</v>
      </c>
      <c r="B7" s="6" t="n">
        <v>0.07</v>
      </c>
    </row>
    <row r="10" customFormat="false" ht="15" hidden="false" customHeight="false" outlineLevel="0" collapsed="false">
      <c r="A10" s="7" t="s">
        <v>22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27</v>
      </c>
    </row>
    <row r="11" customFormat="false" ht="15" hidden="false" customHeight="false" outlineLevel="0" collapsed="false">
      <c r="A11" s="8" t="n">
        <v>1</v>
      </c>
      <c r="B11" s="8" t="n">
        <f aca="false">$B$3+A11</f>
        <v>36</v>
      </c>
      <c r="C11" s="9" t="n">
        <f aca="false">$B$5</f>
        <v>50000</v>
      </c>
      <c r="D11" s="9" t="n">
        <f aca="false">$B$6*12</f>
        <v>9600</v>
      </c>
      <c r="E11" s="9" t="n">
        <f aca="false">(C11+D11)*$B$7</f>
        <v>4172</v>
      </c>
      <c r="F11" s="9" t="n">
        <f aca="false">C11+D11+E11</f>
        <v>63772</v>
      </c>
    </row>
    <row r="12" customFormat="false" ht="15" hidden="false" customHeight="false" outlineLevel="0" collapsed="false">
      <c r="A12" s="8" t="n">
        <v>2</v>
      </c>
      <c r="B12" s="8" t="n">
        <f aca="false">$B$3+A12</f>
        <v>37</v>
      </c>
      <c r="C12" s="9" t="n">
        <f aca="false">F11</f>
        <v>63772</v>
      </c>
      <c r="D12" s="9" t="n">
        <f aca="false">$B$6*12</f>
        <v>9600</v>
      </c>
      <c r="E12" s="9" t="n">
        <f aca="false">(C12+D12)*$B$7</f>
        <v>5136.04</v>
      </c>
      <c r="F12" s="9" t="n">
        <f aca="false">C12+D12+E12</f>
        <v>78508.04</v>
      </c>
    </row>
    <row r="13" customFormat="false" ht="15" hidden="false" customHeight="false" outlineLevel="0" collapsed="false">
      <c r="A13" s="8" t="n">
        <v>3</v>
      </c>
      <c r="B13" s="8" t="n">
        <f aca="false">$B$3+A13</f>
        <v>38</v>
      </c>
      <c r="C13" s="9" t="n">
        <f aca="false">F12</f>
        <v>78508.04</v>
      </c>
      <c r="D13" s="9" t="n">
        <f aca="false">$B$6*12</f>
        <v>9600</v>
      </c>
      <c r="E13" s="9" t="n">
        <f aca="false">(C13+D13)*$B$7</f>
        <v>6167.5628</v>
      </c>
      <c r="F13" s="9" t="n">
        <f aca="false">C13+D13+E13</f>
        <v>94275.6028</v>
      </c>
    </row>
    <row r="14" customFormat="false" ht="15" hidden="false" customHeight="false" outlineLevel="0" collapsed="false">
      <c r="A14" s="8" t="n">
        <v>4</v>
      </c>
      <c r="B14" s="8" t="n">
        <f aca="false">$B$3+A14</f>
        <v>39</v>
      </c>
      <c r="C14" s="9" t="n">
        <f aca="false">F13</f>
        <v>94275.6028</v>
      </c>
      <c r="D14" s="9" t="n">
        <f aca="false">$B$6*12</f>
        <v>9600</v>
      </c>
      <c r="E14" s="9" t="n">
        <f aca="false">(C14+D14)*$B$7</f>
        <v>7271.292196</v>
      </c>
      <c r="F14" s="9" t="n">
        <f aca="false">C14+D14+E14</f>
        <v>111146.894996</v>
      </c>
    </row>
    <row r="15" customFormat="false" ht="15" hidden="false" customHeight="false" outlineLevel="0" collapsed="false">
      <c r="A15" s="8" t="n">
        <v>5</v>
      </c>
      <c r="B15" s="8" t="n">
        <f aca="false">$B$3+A15</f>
        <v>40</v>
      </c>
      <c r="C15" s="9" t="n">
        <f aca="false">F14</f>
        <v>111146.894996</v>
      </c>
      <c r="D15" s="9" t="n">
        <f aca="false">$B$6*12</f>
        <v>9600</v>
      </c>
      <c r="E15" s="9" t="n">
        <f aca="false">(C15+D15)*$B$7</f>
        <v>8452.28264972</v>
      </c>
      <c r="F15" s="9" t="n">
        <f aca="false">C15+D15+E15</f>
        <v>129199.17764572</v>
      </c>
    </row>
    <row r="16" customFormat="false" ht="15" hidden="false" customHeight="false" outlineLevel="0" collapsed="false">
      <c r="A16" s="8" t="n">
        <v>6</v>
      </c>
      <c r="B16" s="8" t="n">
        <f aca="false">$B$3+A16</f>
        <v>41</v>
      </c>
      <c r="C16" s="9" t="n">
        <f aca="false">F15</f>
        <v>129199.17764572</v>
      </c>
      <c r="D16" s="9" t="n">
        <f aca="false">$B$6*12</f>
        <v>9600</v>
      </c>
      <c r="E16" s="9" t="n">
        <f aca="false">(C16+D16)*$B$7</f>
        <v>9715.9424352004</v>
      </c>
      <c r="F16" s="9" t="n">
        <f aca="false">C16+D16+E16</f>
        <v>148515.12008092</v>
      </c>
    </row>
    <row r="17" customFormat="false" ht="15" hidden="false" customHeight="false" outlineLevel="0" collapsed="false">
      <c r="A17" s="8" t="n">
        <v>7</v>
      </c>
      <c r="B17" s="8" t="n">
        <f aca="false">$B$3+A17</f>
        <v>42</v>
      </c>
      <c r="C17" s="9" t="n">
        <f aca="false">F16</f>
        <v>148515.12008092</v>
      </c>
      <c r="D17" s="9" t="n">
        <f aca="false">$B$6*12</f>
        <v>9600</v>
      </c>
      <c r="E17" s="9" t="n">
        <f aca="false">(C17+D17)*$B$7</f>
        <v>11068.0584056644</v>
      </c>
      <c r="F17" s="9" t="n">
        <f aca="false">C17+D17+E17</f>
        <v>169183.178486585</v>
      </c>
    </row>
    <row r="18" customFormat="false" ht="15" hidden="false" customHeight="false" outlineLevel="0" collapsed="false">
      <c r="A18" s="8" t="n">
        <v>8</v>
      </c>
      <c r="B18" s="8" t="n">
        <f aca="false">$B$3+A18</f>
        <v>43</v>
      </c>
      <c r="C18" s="9" t="n">
        <f aca="false">F17</f>
        <v>169183.178486585</v>
      </c>
      <c r="D18" s="9" t="n">
        <f aca="false">$B$6*12</f>
        <v>9600</v>
      </c>
      <c r="E18" s="9" t="n">
        <f aca="false">(C18+D18)*$B$7</f>
        <v>12514.8224940609</v>
      </c>
      <c r="F18" s="9" t="n">
        <f aca="false">C18+D18+E18</f>
        <v>191298.000980646</v>
      </c>
    </row>
    <row r="19" customFormat="false" ht="15" hidden="false" customHeight="false" outlineLevel="0" collapsed="false">
      <c r="A19" s="8" t="n">
        <v>9</v>
      </c>
      <c r="B19" s="8" t="n">
        <f aca="false">$B$3+A19</f>
        <v>44</v>
      </c>
      <c r="C19" s="9" t="n">
        <f aca="false">F18</f>
        <v>191298.000980646</v>
      </c>
      <c r="D19" s="9" t="n">
        <f aca="false">$B$6*12</f>
        <v>9600</v>
      </c>
      <c r="E19" s="9" t="n">
        <f aca="false">(C19+D19)*$B$7</f>
        <v>14062.8600686452</v>
      </c>
      <c r="F19" s="9" t="n">
        <f aca="false">C19+D19+E19</f>
        <v>214960.861049291</v>
      </c>
    </row>
    <row r="20" customFormat="false" ht="15" hidden="false" customHeight="false" outlineLevel="0" collapsed="false">
      <c r="A20" s="8" t="n">
        <v>10</v>
      </c>
      <c r="B20" s="8" t="n">
        <f aca="false">$B$3+A20</f>
        <v>45</v>
      </c>
      <c r="C20" s="9" t="n">
        <f aca="false">F19</f>
        <v>214960.861049291</v>
      </c>
      <c r="D20" s="9" t="n">
        <f aca="false">$B$6*12</f>
        <v>9600</v>
      </c>
      <c r="E20" s="9" t="n">
        <f aca="false">(C20+D20)*$B$7</f>
        <v>15719.2602734504</v>
      </c>
      <c r="F20" s="9" t="n">
        <f aca="false">C20+D20+E20</f>
        <v>240280.121322741</v>
      </c>
    </row>
    <row r="21" customFormat="false" ht="15" hidden="false" customHeight="false" outlineLevel="0" collapsed="false">
      <c r="A21" s="8" t="n">
        <v>11</v>
      </c>
      <c r="B21" s="8" t="n">
        <f aca="false">$B$3+A21</f>
        <v>46</v>
      </c>
      <c r="C21" s="9" t="n">
        <f aca="false">F20</f>
        <v>240280.121322741</v>
      </c>
      <c r="D21" s="9" t="n">
        <f aca="false">$B$6*12</f>
        <v>9600</v>
      </c>
      <c r="E21" s="9" t="n">
        <f aca="false">(C21+D21)*$B$7</f>
        <v>17491.6084925919</v>
      </c>
      <c r="F21" s="9" t="n">
        <f aca="false">C21+D21+E21</f>
        <v>267371.729815333</v>
      </c>
    </row>
    <row r="22" customFormat="false" ht="15" hidden="false" customHeight="false" outlineLevel="0" collapsed="false">
      <c r="A22" s="8" t="n">
        <v>12</v>
      </c>
      <c r="B22" s="8" t="n">
        <f aca="false">$B$3+A22</f>
        <v>47</v>
      </c>
      <c r="C22" s="9" t="n">
        <f aca="false">F21</f>
        <v>267371.729815333</v>
      </c>
      <c r="D22" s="9" t="n">
        <f aca="false">$B$6*12</f>
        <v>9600</v>
      </c>
      <c r="E22" s="9" t="n">
        <f aca="false">(C22+D22)*$B$7</f>
        <v>19388.0210870733</v>
      </c>
      <c r="F22" s="9" t="n">
        <f aca="false">C22+D22+E22</f>
        <v>296359.750902407</v>
      </c>
    </row>
    <row r="23" customFormat="false" ht="15" hidden="false" customHeight="false" outlineLevel="0" collapsed="false">
      <c r="A23" s="8" t="n">
        <v>13</v>
      </c>
      <c r="B23" s="8" t="n">
        <f aca="false">$B$3+A23</f>
        <v>48</v>
      </c>
      <c r="C23" s="9" t="n">
        <f aca="false">F22</f>
        <v>296359.750902407</v>
      </c>
      <c r="D23" s="9" t="n">
        <f aca="false">$B$6*12</f>
        <v>9600</v>
      </c>
      <c r="E23" s="9" t="n">
        <f aca="false">(C23+D23)*$B$7</f>
        <v>21417.1825631685</v>
      </c>
      <c r="F23" s="9" t="n">
        <f aca="false">C23+D23+E23</f>
        <v>327376.933465575</v>
      </c>
    </row>
    <row r="24" customFormat="false" ht="15" hidden="false" customHeight="false" outlineLevel="0" collapsed="false">
      <c r="A24" s="8" t="n">
        <v>14</v>
      </c>
      <c r="B24" s="8" t="n">
        <f aca="false">$B$3+A24</f>
        <v>49</v>
      </c>
      <c r="C24" s="9" t="n">
        <f aca="false">F23</f>
        <v>327376.933465575</v>
      </c>
      <c r="D24" s="9" t="n">
        <f aca="false">$B$6*12</f>
        <v>9600</v>
      </c>
      <c r="E24" s="9" t="n">
        <f aca="false">(C24+D24)*$B$7</f>
        <v>23588.3853425903</v>
      </c>
      <c r="F24" s="9" t="n">
        <f aca="false">C24+D24+E24</f>
        <v>360565.318808165</v>
      </c>
    </row>
    <row r="25" customFormat="false" ht="15" hidden="false" customHeight="false" outlineLevel="0" collapsed="false">
      <c r="A25" s="8" t="n">
        <v>15</v>
      </c>
      <c r="B25" s="8" t="n">
        <f aca="false">$B$3+A25</f>
        <v>50</v>
      </c>
      <c r="C25" s="9" t="n">
        <f aca="false">F24</f>
        <v>360565.318808165</v>
      </c>
      <c r="D25" s="9" t="n">
        <f aca="false">$B$6*12</f>
        <v>9600</v>
      </c>
      <c r="E25" s="9" t="n">
        <f aca="false">(C25+D25)*$B$7</f>
        <v>25911.5723165716</v>
      </c>
      <c r="F25" s="9" t="n">
        <f aca="false">C25+D25+E25</f>
        <v>396076.891124737</v>
      </c>
    </row>
    <row r="26" customFormat="false" ht="15" hidden="false" customHeight="false" outlineLevel="0" collapsed="false">
      <c r="A26" s="8" t="n">
        <v>16</v>
      </c>
      <c r="B26" s="8" t="n">
        <f aca="false">$B$3+A26</f>
        <v>51</v>
      </c>
      <c r="C26" s="9" t="n">
        <f aca="false">F25</f>
        <v>396076.891124737</v>
      </c>
      <c r="D26" s="9" t="n">
        <f aca="false">$B$6*12</f>
        <v>9600</v>
      </c>
      <c r="E26" s="9" t="n">
        <f aca="false">(C26+D26)*$B$7</f>
        <v>28397.3823787316</v>
      </c>
      <c r="F26" s="9" t="n">
        <f aca="false">C26+D26+E26</f>
        <v>434074.273503468</v>
      </c>
    </row>
    <row r="27" customFormat="false" ht="15" hidden="false" customHeight="false" outlineLevel="0" collapsed="false">
      <c r="A27" s="8" t="n">
        <v>17</v>
      </c>
      <c r="B27" s="8" t="n">
        <f aca="false">$B$3+A27</f>
        <v>52</v>
      </c>
      <c r="C27" s="9" t="n">
        <f aca="false">F26</f>
        <v>434074.273503468</v>
      </c>
      <c r="D27" s="9" t="n">
        <f aca="false">$B$6*12</f>
        <v>9600</v>
      </c>
      <c r="E27" s="9" t="n">
        <f aca="false">(C27+D27)*$B$7</f>
        <v>31057.1991452428</v>
      </c>
      <c r="F27" s="9" t="n">
        <f aca="false">C27+D27+E27</f>
        <v>474731.472648711</v>
      </c>
    </row>
    <row r="28" customFormat="false" ht="15" hidden="false" customHeight="false" outlineLevel="0" collapsed="false">
      <c r="A28" s="8" t="n">
        <v>18</v>
      </c>
      <c r="B28" s="8" t="n">
        <f aca="false">$B$3+A28</f>
        <v>53</v>
      </c>
      <c r="C28" s="9" t="n">
        <f aca="false">F27</f>
        <v>474731.472648711</v>
      </c>
      <c r="D28" s="9" t="n">
        <f aca="false">$B$6*12</f>
        <v>9600</v>
      </c>
      <c r="E28" s="9" t="n">
        <f aca="false">(C28+D28)*$B$7</f>
        <v>33903.2030854098</v>
      </c>
      <c r="F28" s="9" t="n">
        <f aca="false">C28+D28+E28</f>
        <v>518234.675734121</v>
      </c>
    </row>
    <row r="29" customFormat="false" ht="15" hidden="false" customHeight="false" outlineLevel="0" collapsed="false">
      <c r="A29" s="8" t="n">
        <v>19</v>
      </c>
      <c r="B29" s="8" t="n">
        <f aca="false">$B$3+A29</f>
        <v>54</v>
      </c>
      <c r="C29" s="9" t="n">
        <f aca="false">F28</f>
        <v>518234.675734121</v>
      </c>
      <c r="D29" s="9" t="n">
        <f aca="false">$B$6*12</f>
        <v>9600</v>
      </c>
      <c r="E29" s="9" t="n">
        <f aca="false">(C29+D29)*$B$7</f>
        <v>36948.4273013885</v>
      </c>
      <c r="F29" s="9" t="n">
        <f aca="false">C29+D29+E29</f>
        <v>564783.10303551</v>
      </c>
    </row>
    <row r="30" customFormat="false" ht="15" hidden="false" customHeight="false" outlineLevel="0" collapsed="false">
      <c r="A30" s="8" t="n">
        <v>20</v>
      </c>
      <c r="B30" s="8" t="n">
        <f aca="false">$B$3+A30</f>
        <v>55</v>
      </c>
      <c r="C30" s="9" t="n">
        <f aca="false">F29</f>
        <v>564783.10303551</v>
      </c>
      <c r="D30" s="9" t="n">
        <f aca="false">$B$6*12</f>
        <v>9600</v>
      </c>
      <c r="E30" s="9" t="n">
        <f aca="false">(C30+D30)*$B$7</f>
        <v>40206.8172124857</v>
      </c>
      <c r="F30" s="9" t="n">
        <f aca="false">C30+D30+E30</f>
        <v>614589.920247995</v>
      </c>
    </row>
    <row r="31" customFormat="false" ht="15" hidden="false" customHeight="false" outlineLevel="0" collapsed="false">
      <c r="A31" s="8" t="n">
        <v>21</v>
      </c>
      <c r="B31" s="8" t="n">
        <f aca="false">$B$3+A31</f>
        <v>56</v>
      </c>
      <c r="C31" s="9" t="n">
        <f aca="false">F30</f>
        <v>614589.920247995</v>
      </c>
      <c r="D31" s="9" t="n">
        <f aca="false">$B$6*12</f>
        <v>9600</v>
      </c>
      <c r="E31" s="9" t="n">
        <f aca="false">(C31+D31)*$B$7</f>
        <v>43693.2944173597</v>
      </c>
      <c r="F31" s="9" t="n">
        <f aca="false">C31+D31+E31</f>
        <v>667883.214665355</v>
      </c>
    </row>
    <row r="32" customFormat="false" ht="15" hidden="false" customHeight="false" outlineLevel="0" collapsed="false">
      <c r="A32" s="8" t="n">
        <v>22</v>
      </c>
      <c r="B32" s="8" t="n">
        <f aca="false">$B$3+A32</f>
        <v>57</v>
      </c>
      <c r="C32" s="9" t="n">
        <f aca="false">F31</f>
        <v>667883.214665355</v>
      </c>
      <c r="D32" s="9" t="n">
        <f aca="false">$B$6*12</f>
        <v>9600</v>
      </c>
      <c r="E32" s="9" t="n">
        <f aca="false">(C32+D32)*$B$7</f>
        <v>47423.8250265748</v>
      </c>
      <c r="F32" s="9" t="n">
        <f aca="false">C32+D32+E32</f>
        <v>724907.03969193</v>
      </c>
    </row>
    <row r="33" customFormat="false" ht="15" hidden="false" customHeight="false" outlineLevel="0" collapsed="false">
      <c r="A33" s="8" t="n">
        <v>23</v>
      </c>
      <c r="B33" s="8" t="n">
        <f aca="false">$B$3+A33</f>
        <v>58</v>
      </c>
      <c r="C33" s="9" t="n">
        <f aca="false">F32</f>
        <v>724907.03969193</v>
      </c>
      <c r="D33" s="9" t="n">
        <f aca="false">$B$6*12</f>
        <v>9600</v>
      </c>
      <c r="E33" s="9" t="n">
        <f aca="false">(C33+D33)*$B$7</f>
        <v>51415.4927784351</v>
      </c>
      <c r="F33" s="9" t="n">
        <f aca="false">C33+D33+E33</f>
        <v>785922.532470365</v>
      </c>
    </row>
    <row r="34" customFormat="false" ht="15" hidden="false" customHeight="false" outlineLevel="0" collapsed="false">
      <c r="A34" s="8" t="n">
        <v>24</v>
      </c>
      <c r="B34" s="8" t="n">
        <f aca="false">$B$3+A34</f>
        <v>59</v>
      </c>
      <c r="C34" s="9" t="n">
        <f aca="false">F33</f>
        <v>785922.532470365</v>
      </c>
      <c r="D34" s="9" t="n">
        <f aca="false">$B$6*12</f>
        <v>9600</v>
      </c>
      <c r="E34" s="9" t="n">
        <f aca="false">(C34+D34)*$B$7</f>
        <v>55686.5772729255</v>
      </c>
      <c r="F34" s="9" t="n">
        <f aca="false">C34+D34+E34</f>
        <v>851209.10974329</v>
      </c>
    </row>
    <row r="35" customFormat="false" ht="15" hidden="false" customHeight="false" outlineLevel="0" collapsed="false">
      <c r="A35" s="8" t="n">
        <v>25</v>
      </c>
      <c r="B35" s="8" t="n">
        <f aca="false">$B$3+A35</f>
        <v>60</v>
      </c>
      <c r="C35" s="9" t="n">
        <f aca="false">F34</f>
        <v>851209.10974329</v>
      </c>
      <c r="D35" s="9" t="n">
        <f aca="false">$B$6*12</f>
        <v>9600</v>
      </c>
      <c r="E35" s="9" t="n">
        <f aca="false">(C35+D35)*$B$7</f>
        <v>60256.6376820303</v>
      </c>
      <c r="F35" s="9" t="n">
        <f aca="false">C35+D35+E35</f>
        <v>921065.747425321</v>
      </c>
    </row>
    <row r="36" customFormat="false" ht="15" hidden="false" customHeight="false" outlineLevel="0" collapsed="false">
      <c r="A36" s="8" t="n">
        <v>26</v>
      </c>
      <c r="B36" s="8" t="n">
        <f aca="false">$B$3+A36</f>
        <v>61</v>
      </c>
      <c r="C36" s="9" t="n">
        <f aca="false">F35</f>
        <v>921065.747425321</v>
      </c>
      <c r="D36" s="9" t="n">
        <f aca="false">$B$6*12</f>
        <v>9600</v>
      </c>
      <c r="E36" s="9" t="n">
        <f aca="false">(C36+D36)*$B$7</f>
        <v>65146.6023197725</v>
      </c>
      <c r="F36" s="9" t="n">
        <f aca="false">C36+D36+E36</f>
        <v>995812.349745093</v>
      </c>
    </row>
    <row r="37" customFormat="false" ht="15" hidden="false" customHeight="false" outlineLevel="0" collapsed="false">
      <c r="A37" s="8" t="n">
        <v>27</v>
      </c>
      <c r="B37" s="8" t="n">
        <f aca="false">$B$3+A37</f>
        <v>62</v>
      </c>
      <c r="C37" s="9" t="n">
        <f aca="false">F36</f>
        <v>995812.349745093</v>
      </c>
      <c r="D37" s="9" t="n">
        <f aca="false">$B$6*12</f>
        <v>9600</v>
      </c>
      <c r="E37" s="9" t="n">
        <f aca="false">(C37+D37)*$B$7</f>
        <v>70378.8644821565</v>
      </c>
      <c r="F37" s="9" t="n">
        <f aca="false">C37+D37+E37</f>
        <v>1075791.21422725</v>
      </c>
    </row>
    <row r="38" customFormat="false" ht="15" hidden="false" customHeight="false" outlineLevel="0" collapsed="false">
      <c r="A38" s="8" t="n">
        <v>28</v>
      </c>
      <c r="B38" s="8" t="n">
        <f aca="false">$B$3+A38</f>
        <v>63</v>
      </c>
      <c r="C38" s="9" t="n">
        <f aca="false">F37</f>
        <v>1075791.21422725</v>
      </c>
      <c r="D38" s="9" t="n">
        <f aca="false">$B$6*12</f>
        <v>9600</v>
      </c>
      <c r="E38" s="9" t="n">
        <f aca="false">(C38+D38)*$B$7</f>
        <v>75977.3849959075</v>
      </c>
      <c r="F38" s="9" t="n">
        <f aca="false">C38+D38+E38</f>
        <v>1161368.59922316</v>
      </c>
    </row>
    <row r="39" customFormat="false" ht="15" hidden="false" customHeight="false" outlineLevel="0" collapsed="false">
      <c r="A39" s="8" t="n">
        <v>29</v>
      </c>
      <c r="B39" s="8" t="n">
        <f aca="false">$B$3+A39</f>
        <v>64</v>
      </c>
      <c r="C39" s="9" t="n">
        <f aca="false">F38</f>
        <v>1161368.59922316</v>
      </c>
      <c r="D39" s="9" t="n">
        <f aca="false">$B$6*12</f>
        <v>9600</v>
      </c>
      <c r="E39" s="9" t="n">
        <f aca="false">(C39+D39)*$B$7</f>
        <v>81967.801945621</v>
      </c>
      <c r="F39" s="9" t="n">
        <f aca="false">C39+D39+E39</f>
        <v>1252936.40116878</v>
      </c>
    </row>
    <row r="40" customFormat="false" ht="15" hidden="false" customHeight="false" outlineLevel="0" collapsed="false">
      <c r="A40" s="8" t="n">
        <v>30</v>
      </c>
      <c r="B40" s="8" t="n">
        <f aca="false">$B$3+A40</f>
        <v>65</v>
      </c>
      <c r="C40" s="9" t="n">
        <f aca="false">F39</f>
        <v>1252936.40116878</v>
      </c>
      <c r="D40" s="9" t="n">
        <f aca="false">$B$6*12</f>
        <v>9600</v>
      </c>
      <c r="E40" s="9" t="n">
        <f aca="false">(C40+D40)*$B$7</f>
        <v>88377.5480818145</v>
      </c>
      <c r="F40" s="9" t="n">
        <f aca="false">C40+D40+E40</f>
        <v>1350913.94925059</v>
      </c>
    </row>
    <row r="41" customFormat="false" ht="15" hidden="false" customHeight="false" outlineLevel="0" collapsed="false">
      <c r="A41" s="8" t="n">
        <v>31</v>
      </c>
      <c r="B41" s="8" t="n">
        <f aca="false">$B$3+A41</f>
        <v>66</v>
      </c>
      <c r="C41" s="9" t="n">
        <f aca="false">F40</f>
        <v>1350913.94925059</v>
      </c>
      <c r="D41" s="9" t="n">
        <f aca="false">$B$6*12</f>
        <v>9600</v>
      </c>
      <c r="E41" s="9" t="n">
        <f aca="false">(C41+D41)*$B$7</f>
        <v>95235.9764475415</v>
      </c>
      <c r="F41" s="9" t="n">
        <f aca="false">C41+D41+E41</f>
        <v>1455749.92569813</v>
      </c>
    </row>
    <row r="42" customFormat="false" ht="15" hidden="false" customHeight="false" outlineLevel="0" collapsed="false">
      <c r="A42" s="8" t="n">
        <v>32</v>
      </c>
      <c r="B42" s="8" t="n">
        <f aca="false">$B$3+A42</f>
        <v>67</v>
      </c>
      <c r="C42" s="9" t="n">
        <f aca="false">F41</f>
        <v>1455749.92569813</v>
      </c>
      <c r="D42" s="9" t="n">
        <f aca="false">$B$6*12</f>
        <v>9600</v>
      </c>
      <c r="E42" s="9" t="n">
        <f aca="false">(C42+D42)*$B$7</f>
        <v>102574.494798869</v>
      </c>
      <c r="F42" s="9" t="n">
        <f aca="false">C42+D42+E42</f>
        <v>1567924.420497</v>
      </c>
    </row>
    <row r="43" customFormat="false" ht="15" hidden="false" customHeight="false" outlineLevel="0" collapsed="false">
      <c r="A43" s="8" t="n">
        <v>33</v>
      </c>
      <c r="B43" s="8" t="n">
        <f aca="false">$B$3+A43</f>
        <v>68</v>
      </c>
      <c r="C43" s="9" t="n">
        <f aca="false">F42</f>
        <v>1567924.420497</v>
      </c>
      <c r="D43" s="9" t="n">
        <f aca="false">$B$6*12</f>
        <v>9600</v>
      </c>
      <c r="E43" s="9" t="n">
        <f aca="false">(C43+D43)*$B$7</f>
        <v>110426.70943479</v>
      </c>
      <c r="F43" s="9" t="n">
        <f aca="false">C43+D43+E43</f>
        <v>1687951.12993179</v>
      </c>
    </row>
    <row r="44" customFormat="false" ht="15" hidden="false" customHeight="false" outlineLevel="0" collapsed="false">
      <c r="A44" s="8" t="n">
        <v>34</v>
      </c>
      <c r="B44" s="8" t="n">
        <f aca="false">$B$3+A44</f>
        <v>69</v>
      </c>
      <c r="C44" s="9" t="n">
        <f aca="false">F43</f>
        <v>1687951.12993179</v>
      </c>
      <c r="D44" s="9" t="n">
        <f aca="false">$B$6*12</f>
        <v>9600</v>
      </c>
      <c r="E44" s="9" t="n">
        <f aca="false">(C44+D44)*$B$7</f>
        <v>118828.579095226</v>
      </c>
      <c r="F44" s="9" t="n">
        <f aca="false">C44+D44+E44</f>
        <v>1816379.70902702</v>
      </c>
    </row>
    <row r="45" customFormat="false" ht="15" hidden="false" customHeight="false" outlineLevel="0" collapsed="false">
      <c r="A45" s="8" t="n">
        <v>35</v>
      </c>
      <c r="B45" s="8" t="n">
        <f aca="false">$B$3+A45</f>
        <v>70</v>
      </c>
      <c r="C45" s="9" t="n">
        <f aca="false">F44</f>
        <v>1816379.70902702</v>
      </c>
      <c r="D45" s="9" t="n">
        <f aca="false">$B$6*12</f>
        <v>9600</v>
      </c>
      <c r="E45" s="9" t="n">
        <f aca="false">(C45+D45)*$B$7</f>
        <v>127818.579631891</v>
      </c>
      <c r="F45" s="9" t="n">
        <f aca="false">C45+D45+E45</f>
        <v>1953798.28865891</v>
      </c>
    </row>
    <row r="46" customFormat="false" ht="15" hidden="false" customHeight="false" outlineLevel="0" collapsed="false">
      <c r="A46" s="8" t="n">
        <v>36</v>
      </c>
      <c r="B46" s="8" t="n">
        <f aca="false">$B$3+A46</f>
        <v>71</v>
      </c>
      <c r="C46" s="9" t="n">
        <f aca="false">F45</f>
        <v>1953798.28865891</v>
      </c>
      <c r="D46" s="9" t="n">
        <f aca="false">$B$6*12</f>
        <v>9600</v>
      </c>
      <c r="E46" s="9" t="n">
        <f aca="false">(C46+D46)*$B$7</f>
        <v>137437.880206124</v>
      </c>
      <c r="F46" s="9" t="n">
        <f aca="false">C46+D46+E46</f>
        <v>2100836.16886503</v>
      </c>
    </row>
    <row r="47" customFormat="false" ht="15" hidden="false" customHeight="false" outlineLevel="0" collapsed="false">
      <c r="A47" s="8" t="n">
        <v>37</v>
      </c>
      <c r="B47" s="8" t="n">
        <f aca="false">$B$3+A47</f>
        <v>72</v>
      </c>
      <c r="C47" s="9" t="n">
        <f aca="false">F46</f>
        <v>2100836.16886503</v>
      </c>
      <c r="D47" s="9" t="n">
        <f aca="false">$B$6*12</f>
        <v>9600</v>
      </c>
      <c r="E47" s="9" t="n">
        <f aca="false">(C47+D47)*$B$7</f>
        <v>147730.531820552</v>
      </c>
      <c r="F47" s="9" t="n">
        <f aca="false">C47+D47+E47</f>
        <v>2258166.70068559</v>
      </c>
    </row>
    <row r="48" customFormat="false" ht="15" hidden="false" customHeight="false" outlineLevel="0" collapsed="false">
      <c r="A48" s="8" t="n">
        <v>38</v>
      </c>
      <c r="B48" s="8" t="n">
        <f aca="false">$B$3+A48</f>
        <v>73</v>
      </c>
      <c r="C48" s="9" t="n">
        <f aca="false">F47</f>
        <v>2258166.70068559</v>
      </c>
      <c r="D48" s="9" t="n">
        <f aca="false">$B$6*12</f>
        <v>9600</v>
      </c>
      <c r="E48" s="9" t="n">
        <f aca="false">(C48+D48)*$B$7</f>
        <v>158743.669047991</v>
      </c>
      <c r="F48" s="9" t="n">
        <f aca="false">C48+D48+E48</f>
        <v>2426510.36973358</v>
      </c>
    </row>
    <row r="49" customFormat="false" ht="15" hidden="false" customHeight="false" outlineLevel="0" collapsed="false">
      <c r="A49" s="8" t="n">
        <v>39</v>
      </c>
      <c r="B49" s="8" t="n">
        <f aca="false">$B$3+A49</f>
        <v>74</v>
      </c>
      <c r="C49" s="9" t="n">
        <f aca="false">F48</f>
        <v>2426510.36973358</v>
      </c>
      <c r="D49" s="9" t="n">
        <f aca="false">$B$6*12</f>
        <v>9600</v>
      </c>
      <c r="E49" s="9" t="n">
        <f aca="false">(C49+D49)*$B$7</f>
        <v>170527.725881351</v>
      </c>
      <c r="F49" s="9" t="n">
        <f aca="false">C49+D49+E49</f>
        <v>2606638.09561493</v>
      </c>
    </row>
    <row r="50" customFormat="false" ht="15" hidden="false" customHeight="false" outlineLevel="0" collapsed="false">
      <c r="A50" s="8" t="n">
        <v>40</v>
      </c>
      <c r="B50" s="8" t="n">
        <f aca="false">$B$3+A50</f>
        <v>75</v>
      </c>
      <c r="C50" s="9" t="n">
        <f aca="false">F49</f>
        <v>2606638.09561493</v>
      </c>
      <c r="D50" s="9" t="n">
        <f aca="false">$B$6*12</f>
        <v>9600</v>
      </c>
      <c r="E50" s="9" t="n">
        <f aca="false">(C50+D50)*$B$7</f>
        <v>183136.666693045</v>
      </c>
      <c r="F50" s="9" t="n">
        <f aca="false">C50+D50+E50</f>
        <v>2799374.76230797</v>
      </c>
    </row>
    <row r="51" customFormat="false" ht="15" hidden="false" customHeight="false" outlineLevel="0" collapsed="false">
      <c r="A51" s="8" t="n">
        <v>41</v>
      </c>
      <c r="B51" s="8" t="n">
        <f aca="false">$B$3+A51</f>
        <v>76</v>
      </c>
      <c r="C51" s="9" t="n">
        <f aca="false">F50</f>
        <v>2799374.76230797</v>
      </c>
      <c r="D51" s="9" t="n">
        <f aca="false">$B$6*12</f>
        <v>9600</v>
      </c>
      <c r="E51" s="9" t="n">
        <f aca="false">(C51+D51)*$B$7</f>
        <v>196628.233361558</v>
      </c>
      <c r="F51" s="9" t="n">
        <f aca="false">C51+D51+E51</f>
        <v>3005602.99566953</v>
      </c>
    </row>
    <row r="52" customFormat="false" ht="15" hidden="false" customHeight="false" outlineLevel="0" collapsed="false">
      <c r="A52" s="8" t="n">
        <v>42</v>
      </c>
      <c r="B52" s="8" t="n">
        <f aca="false">$B$3+A52</f>
        <v>77</v>
      </c>
      <c r="C52" s="9" t="n">
        <f aca="false">F51</f>
        <v>3005602.99566953</v>
      </c>
      <c r="D52" s="9" t="n">
        <f aca="false">$B$6*12</f>
        <v>9600</v>
      </c>
      <c r="E52" s="9" t="n">
        <f aca="false">(C52+D52)*$B$7</f>
        <v>211064.209696867</v>
      </c>
      <c r="F52" s="9" t="n">
        <f aca="false">C52+D52+E52</f>
        <v>3226267.2053664</v>
      </c>
    </row>
    <row r="53" customFormat="false" ht="15" hidden="false" customHeight="false" outlineLevel="0" collapsed="false">
      <c r="A53" s="8" t="n">
        <v>43</v>
      </c>
      <c r="B53" s="8" t="n">
        <f aca="false">$B$3+A53</f>
        <v>78</v>
      </c>
      <c r="C53" s="9" t="n">
        <f aca="false">F52</f>
        <v>3226267.2053664</v>
      </c>
      <c r="D53" s="9" t="n">
        <f aca="false">$B$6*12</f>
        <v>9600</v>
      </c>
      <c r="E53" s="9" t="n">
        <f aca="false">(C53+D53)*$B$7</f>
        <v>226510.704375648</v>
      </c>
      <c r="F53" s="9" t="n">
        <f aca="false">C53+D53+E53</f>
        <v>3462377.90974205</v>
      </c>
    </row>
    <row r="54" customFormat="false" ht="15" hidden="false" customHeight="false" outlineLevel="0" collapsed="false">
      <c r="A54" s="8" t="n">
        <v>44</v>
      </c>
      <c r="B54" s="8" t="n">
        <f aca="false">$B$3+A54</f>
        <v>79</v>
      </c>
      <c r="C54" s="9" t="n">
        <f aca="false">F53</f>
        <v>3462377.90974205</v>
      </c>
      <c r="D54" s="9" t="n">
        <f aca="false">$B$6*12</f>
        <v>9600</v>
      </c>
      <c r="E54" s="9" t="n">
        <f aca="false">(C54+D54)*$B$7</f>
        <v>243038.453681943</v>
      </c>
      <c r="F54" s="9" t="n">
        <f aca="false">C54+D54+E54</f>
        <v>3715016.36342399</v>
      </c>
    </row>
    <row r="55" customFormat="false" ht="15" hidden="false" customHeight="false" outlineLevel="0" collapsed="false">
      <c r="A55" s="8" t="n">
        <v>45</v>
      </c>
      <c r="B55" s="8" t="n">
        <f aca="false">$B$3+A55</f>
        <v>80</v>
      </c>
      <c r="C55" s="9" t="n">
        <f aca="false">F54</f>
        <v>3715016.36342399</v>
      </c>
      <c r="D55" s="9" t="n">
        <f aca="false">$B$6*12</f>
        <v>9600</v>
      </c>
      <c r="E55" s="9" t="n">
        <f aca="false">(C55+D55)*$B$7</f>
        <v>260723.145439679</v>
      </c>
      <c r="F55" s="9" t="n">
        <f aca="false">C55+D55+E55</f>
        <v>3985339.50886367</v>
      </c>
    </row>
    <row r="57" customFormat="false" ht="15" hidden="false" customHeight="false" outlineLevel="0" collapsed="false">
      <c r="A57" s="3" t="s">
        <v>28</v>
      </c>
      <c r="B57" s="9" t="n">
        <f aca="false">INDEX(F11:F55, MATCH($B$4-$B$3, A11:A55, 0))</f>
        <v>1350913.94925059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3" min="2" style="0" width="16"/>
    <col collapsed="false" customWidth="true" hidden="false" outlineLevel="0" max="4" min="4" style="0" width="14"/>
    <col collapsed="false" customWidth="true" hidden="false" outlineLevel="0" max="5" min="5" style="0" width="18"/>
    <col collapsed="false" customWidth="true" hidden="false" outlineLevel="0" max="6" min="6" style="0" width="20"/>
    <col collapsed="false" customWidth="true" hidden="false" outlineLevel="0" max="7" min="7" style="0" width="16"/>
  </cols>
  <sheetData>
    <row r="1" customFormat="false" ht="19.7" hidden="false" customHeight="false" outlineLevel="0" collapsed="false">
      <c r="A1" s="1" t="s">
        <v>29</v>
      </c>
    </row>
    <row r="3" customFormat="false" ht="15" hidden="false" customHeight="false" outlineLevel="0" collapsed="false">
      <c r="A3" s="3" t="s">
        <v>30</v>
      </c>
      <c r="B3" s="5" t="n">
        <v>800000</v>
      </c>
    </row>
    <row r="4" customFormat="false" ht="15" hidden="false" customHeight="false" outlineLevel="0" collapsed="false">
      <c r="A4" s="3" t="s">
        <v>31</v>
      </c>
      <c r="B4" s="5" t="n">
        <v>40000</v>
      </c>
    </row>
    <row r="5" customFormat="false" ht="15" hidden="false" customHeight="false" outlineLevel="0" collapsed="false">
      <c r="A5" s="3" t="s">
        <v>21</v>
      </c>
      <c r="B5" s="6" t="n">
        <v>0.06</v>
      </c>
    </row>
    <row r="6" customFormat="false" ht="15" hidden="false" customHeight="false" outlineLevel="0" collapsed="false">
      <c r="A6" s="3" t="s">
        <v>32</v>
      </c>
      <c r="B6" s="6" t="n">
        <v>0.03</v>
      </c>
    </row>
    <row r="7" customFormat="false" ht="15" hidden="false" customHeight="false" outlineLevel="0" collapsed="false">
      <c r="A7" s="3" t="s">
        <v>33</v>
      </c>
      <c r="B7" s="5" t="n">
        <v>0</v>
      </c>
    </row>
    <row r="8" customFormat="false" ht="15" hidden="false" customHeight="false" outlineLevel="0" collapsed="false">
      <c r="A8" s="3" t="s">
        <v>34</v>
      </c>
      <c r="B8" s="6" t="n">
        <v>0</v>
      </c>
    </row>
    <row r="11" customFormat="false" ht="15" hidden="false" customHeight="false" outlineLevel="0" collapsed="false">
      <c r="A11" s="7" t="s">
        <v>22</v>
      </c>
      <c r="B11" s="7" t="s">
        <v>24</v>
      </c>
      <c r="C11" s="7" t="s">
        <v>35</v>
      </c>
      <c r="D11" s="7" t="s">
        <v>36</v>
      </c>
      <c r="E11" s="7" t="s">
        <v>37</v>
      </c>
      <c r="F11" s="7" t="s">
        <v>38</v>
      </c>
      <c r="G11" s="7" t="s">
        <v>27</v>
      </c>
    </row>
    <row r="12" customFormat="false" ht="15" hidden="false" customHeight="false" outlineLevel="0" collapsed="false">
      <c r="A12" s="8" t="n">
        <v>1</v>
      </c>
      <c r="B12" s="9" t="n">
        <f aca="false">$B$3</f>
        <v>800000</v>
      </c>
      <c r="C12" s="9" t="n">
        <f aca="false">$B$4*(1+$B$6)^(A12-1)</f>
        <v>40000</v>
      </c>
      <c r="D12" s="9" t="n">
        <f aca="false">$B$7*(1+$B$6)^(A12-1)</f>
        <v>0</v>
      </c>
      <c r="E12" s="9" t="n">
        <f aca="false">MAX(0,C12-D12)</f>
        <v>40000</v>
      </c>
      <c r="F12" s="9" t="n">
        <f aca="false">IF($B$8&gt;0,E12/(1-$B$8),E12)</f>
        <v>40000</v>
      </c>
      <c r="G12" s="9" t="n">
        <f aca="false">B12*(1+$B$5)-F12</f>
        <v>808000</v>
      </c>
    </row>
    <row r="13" customFormat="false" ht="15" hidden="false" customHeight="false" outlineLevel="0" collapsed="false">
      <c r="A13" s="8" t="n">
        <v>2</v>
      </c>
      <c r="B13" s="9" t="n">
        <f aca="false">G12</f>
        <v>808000</v>
      </c>
      <c r="C13" s="9" t="n">
        <f aca="false">$B$4*(1+$B$6)^(A13-1)</f>
        <v>41200</v>
      </c>
      <c r="D13" s="9" t="n">
        <f aca="false">$B$7*(1+$B$6)^(A13-1)</f>
        <v>0</v>
      </c>
      <c r="E13" s="9" t="n">
        <f aca="false">MAX(0,C13-D13)</f>
        <v>41200</v>
      </c>
      <c r="F13" s="9" t="n">
        <f aca="false">IF($B$8&gt;0,E13/(1-$B$8),E13)</f>
        <v>41200</v>
      </c>
      <c r="G13" s="9" t="n">
        <f aca="false">B13*(1+$B$5)-F13</f>
        <v>815280</v>
      </c>
    </row>
    <row r="14" customFormat="false" ht="15" hidden="false" customHeight="false" outlineLevel="0" collapsed="false">
      <c r="A14" s="8" t="n">
        <v>3</v>
      </c>
      <c r="B14" s="9" t="n">
        <f aca="false">G13</f>
        <v>815280</v>
      </c>
      <c r="C14" s="9" t="n">
        <f aca="false">$B$4*(1+$B$6)^(A14-1)</f>
        <v>42436</v>
      </c>
      <c r="D14" s="9" t="n">
        <f aca="false">$B$7*(1+$B$6)^(A14-1)</f>
        <v>0</v>
      </c>
      <c r="E14" s="9" t="n">
        <f aca="false">MAX(0,C14-D14)</f>
        <v>42436</v>
      </c>
      <c r="F14" s="9" t="n">
        <f aca="false">IF($B$8&gt;0,E14/(1-$B$8),E14)</f>
        <v>42436</v>
      </c>
      <c r="G14" s="9" t="n">
        <f aca="false">B14*(1+$B$5)-F14</f>
        <v>821760.8</v>
      </c>
    </row>
    <row r="15" customFormat="false" ht="15" hidden="false" customHeight="false" outlineLevel="0" collapsed="false">
      <c r="A15" s="8" t="n">
        <v>4</v>
      </c>
      <c r="B15" s="9" t="n">
        <f aca="false">G14</f>
        <v>821760.8</v>
      </c>
      <c r="C15" s="9" t="n">
        <f aca="false">$B$4*(1+$B$6)^(A15-1)</f>
        <v>43709.08</v>
      </c>
      <c r="D15" s="9" t="n">
        <f aca="false">$B$7*(1+$B$6)^(A15-1)</f>
        <v>0</v>
      </c>
      <c r="E15" s="9" t="n">
        <f aca="false">MAX(0,C15-D15)</f>
        <v>43709.08</v>
      </c>
      <c r="F15" s="9" t="n">
        <f aca="false">IF($B$8&gt;0,E15/(1-$B$8),E15)</f>
        <v>43709.08</v>
      </c>
      <c r="G15" s="9" t="n">
        <f aca="false">B15*(1+$B$5)-F15</f>
        <v>827357.368</v>
      </c>
    </row>
    <row r="16" customFormat="false" ht="15" hidden="false" customHeight="false" outlineLevel="0" collapsed="false">
      <c r="A16" s="8" t="n">
        <v>5</v>
      </c>
      <c r="B16" s="9" t="n">
        <f aca="false">G15</f>
        <v>827357.368</v>
      </c>
      <c r="C16" s="9" t="n">
        <f aca="false">$B$4*(1+$B$6)^(A16-1)</f>
        <v>45020.3524</v>
      </c>
      <c r="D16" s="9" t="n">
        <f aca="false">$B$7*(1+$B$6)^(A16-1)</f>
        <v>0</v>
      </c>
      <c r="E16" s="9" t="n">
        <f aca="false">MAX(0,C16-D16)</f>
        <v>45020.3524</v>
      </c>
      <c r="F16" s="9" t="n">
        <f aca="false">IF($B$8&gt;0,E16/(1-$B$8),E16)</f>
        <v>45020.3524</v>
      </c>
      <c r="G16" s="9" t="n">
        <f aca="false">B16*(1+$B$5)-F16</f>
        <v>831978.45768</v>
      </c>
    </row>
    <row r="17" customFormat="false" ht="15" hidden="false" customHeight="false" outlineLevel="0" collapsed="false">
      <c r="A17" s="8" t="n">
        <v>6</v>
      </c>
      <c r="B17" s="9" t="n">
        <f aca="false">G16</f>
        <v>831978.45768</v>
      </c>
      <c r="C17" s="9" t="n">
        <f aca="false">$B$4*(1+$B$6)^(A17-1)</f>
        <v>46370.962972</v>
      </c>
      <c r="D17" s="9" t="n">
        <f aca="false">$B$7*(1+$B$6)^(A17-1)</f>
        <v>0</v>
      </c>
      <c r="E17" s="9" t="n">
        <f aca="false">MAX(0,C17-D17)</f>
        <v>46370.962972</v>
      </c>
      <c r="F17" s="9" t="n">
        <f aca="false">IF($B$8&gt;0,E17/(1-$B$8),E17)</f>
        <v>46370.962972</v>
      </c>
      <c r="G17" s="9" t="n">
        <f aca="false">B17*(1+$B$5)-F17</f>
        <v>835526.2021688</v>
      </c>
    </row>
    <row r="18" customFormat="false" ht="15" hidden="false" customHeight="false" outlineLevel="0" collapsed="false">
      <c r="A18" s="8" t="n">
        <v>7</v>
      </c>
      <c r="B18" s="9" t="n">
        <f aca="false">G17</f>
        <v>835526.2021688</v>
      </c>
      <c r="C18" s="9" t="n">
        <f aca="false">$B$4*(1+$B$6)^(A18-1)</f>
        <v>47762.09186116</v>
      </c>
      <c r="D18" s="9" t="n">
        <f aca="false">$B$7*(1+$B$6)^(A18-1)</f>
        <v>0</v>
      </c>
      <c r="E18" s="9" t="n">
        <f aca="false">MAX(0,C18-D18)</f>
        <v>47762.09186116</v>
      </c>
      <c r="F18" s="9" t="n">
        <f aca="false">IF($B$8&gt;0,E18/(1-$B$8),E18)</f>
        <v>47762.09186116</v>
      </c>
      <c r="G18" s="9" t="n">
        <f aca="false">B18*(1+$B$5)-F18</f>
        <v>837895.682437768</v>
      </c>
    </row>
    <row r="19" customFormat="false" ht="15" hidden="false" customHeight="false" outlineLevel="0" collapsed="false">
      <c r="A19" s="8" t="n">
        <v>8</v>
      </c>
      <c r="B19" s="9" t="n">
        <f aca="false">G18</f>
        <v>837895.682437768</v>
      </c>
      <c r="C19" s="9" t="n">
        <f aca="false">$B$4*(1+$B$6)^(A19-1)</f>
        <v>49194.9546169948</v>
      </c>
      <c r="D19" s="9" t="n">
        <f aca="false">$B$7*(1+$B$6)^(A19-1)</f>
        <v>0</v>
      </c>
      <c r="E19" s="9" t="n">
        <f aca="false">MAX(0,C19-D19)</f>
        <v>49194.9546169948</v>
      </c>
      <c r="F19" s="9" t="n">
        <f aca="false">IF($B$8&gt;0,E19/(1-$B$8),E19)</f>
        <v>49194.9546169948</v>
      </c>
      <c r="G19" s="9" t="n">
        <f aca="false">B19*(1+$B$5)-F19</f>
        <v>838974.46876704</v>
      </c>
    </row>
    <row r="20" customFormat="false" ht="15" hidden="false" customHeight="false" outlineLevel="0" collapsed="false">
      <c r="A20" s="8" t="n">
        <v>9</v>
      </c>
      <c r="B20" s="9" t="n">
        <f aca="false">G19</f>
        <v>838974.46876704</v>
      </c>
      <c r="C20" s="9" t="n">
        <f aca="false">$B$4*(1+$B$6)^(A20-1)</f>
        <v>50670.8032555047</v>
      </c>
      <c r="D20" s="9" t="n">
        <f aca="false">$B$7*(1+$B$6)^(A20-1)</f>
        <v>0</v>
      </c>
      <c r="E20" s="9" t="n">
        <f aca="false">MAX(0,C20-D20)</f>
        <v>50670.8032555047</v>
      </c>
      <c r="F20" s="9" t="n">
        <f aca="false">IF($B$8&gt;0,E20/(1-$B$8),E20)</f>
        <v>50670.8032555047</v>
      </c>
      <c r="G20" s="9" t="n">
        <f aca="false">B20*(1+$B$5)-F20</f>
        <v>838642.133637557</v>
      </c>
    </row>
    <row r="21" customFormat="false" ht="15" hidden="false" customHeight="false" outlineLevel="0" collapsed="false">
      <c r="A21" s="8" t="n">
        <v>10</v>
      </c>
      <c r="B21" s="9" t="n">
        <f aca="false">G20</f>
        <v>838642.133637557</v>
      </c>
      <c r="C21" s="9" t="n">
        <f aca="false">$B$4*(1+$B$6)^(A21-1)</f>
        <v>52190.9273531698</v>
      </c>
      <c r="D21" s="9" t="n">
        <f aca="false">$B$7*(1+$B$6)^(A21-1)</f>
        <v>0</v>
      </c>
      <c r="E21" s="9" t="n">
        <f aca="false">MAX(0,C21-D21)</f>
        <v>52190.9273531698</v>
      </c>
      <c r="F21" s="9" t="n">
        <f aca="false">IF($B$8&gt;0,E21/(1-$B$8),E21)</f>
        <v>52190.9273531698</v>
      </c>
      <c r="G21" s="9" t="n">
        <f aca="false">B21*(1+$B$5)-F21</f>
        <v>836769.734302641</v>
      </c>
    </row>
    <row r="22" customFormat="false" ht="15" hidden="false" customHeight="false" outlineLevel="0" collapsed="false">
      <c r="A22" s="8" t="n">
        <v>11</v>
      </c>
      <c r="B22" s="9" t="n">
        <f aca="false">G21</f>
        <v>836769.734302641</v>
      </c>
      <c r="C22" s="9" t="n">
        <f aca="false">$B$4*(1+$B$6)^(A22-1)</f>
        <v>53756.6551737649</v>
      </c>
      <c r="D22" s="9" t="n">
        <f aca="false">$B$7*(1+$B$6)^(A22-1)</f>
        <v>0</v>
      </c>
      <c r="E22" s="9" t="n">
        <f aca="false">MAX(0,C22-D22)</f>
        <v>53756.6551737649</v>
      </c>
      <c r="F22" s="9" t="n">
        <f aca="false">IF($B$8&gt;0,E22/(1-$B$8),E22)</f>
        <v>53756.6551737649</v>
      </c>
      <c r="G22" s="9" t="n">
        <f aca="false">B22*(1+$B$5)-F22</f>
        <v>833219.263187035</v>
      </c>
    </row>
    <row r="23" customFormat="false" ht="15" hidden="false" customHeight="false" outlineLevel="0" collapsed="false">
      <c r="A23" s="8" t="n">
        <v>12</v>
      </c>
      <c r="B23" s="9" t="n">
        <f aca="false">G22</f>
        <v>833219.263187035</v>
      </c>
      <c r="C23" s="9" t="n">
        <f aca="false">$B$4*(1+$B$6)^(A23-1)</f>
        <v>55369.3548289778</v>
      </c>
      <c r="D23" s="9" t="n">
        <f aca="false">$B$7*(1+$B$6)^(A23-1)</f>
        <v>0</v>
      </c>
      <c r="E23" s="9" t="n">
        <f aca="false">MAX(0,C23-D23)</f>
        <v>55369.3548289778</v>
      </c>
      <c r="F23" s="9" t="n">
        <f aca="false">IF($B$8&gt;0,E23/(1-$B$8),E23)</f>
        <v>55369.3548289778</v>
      </c>
      <c r="G23" s="9" t="n">
        <f aca="false">B23*(1+$B$5)-F23</f>
        <v>827843.064149279</v>
      </c>
    </row>
    <row r="24" customFormat="false" ht="15" hidden="false" customHeight="false" outlineLevel="0" collapsed="false">
      <c r="A24" s="8" t="n">
        <v>13</v>
      </c>
      <c r="B24" s="9" t="n">
        <f aca="false">G23</f>
        <v>827843.064149279</v>
      </c>
      <c r="C24" s="9" t="n">
        <f aca="false">$B$4*(1+$B$6)^(A24-1)</f>
        <v>57030.4354738472</v>
      </c>
      <c r="D24" s="9" t="n">
        <f aca="false">$B$7*(1+$B$6)^(A24-1)</f>
        <v>0</v>
      </c>
      <c r="E24" s="9" t="n">
        <f aca="false">MAX(0,C24-D24)</f>
        <v>57030.4354738472</v>
      </c>
      <c r="F24" s="9" t="n">
        <f aca="false">IF($B$8&gt;0,E24/(1-$B$8),E24)</f>
        <v>57030.4354738472</v>
      </c>
      <c r="G24" s="9" t="n">
        <f aca="false">B24*(1+$B$5)-F24</f>
        <v>820483.212524389</v>
      </c>
    </row>
    <row r="25" customFormat="false" ht="15" hidden="false" customHeight="false" outlineLevel="0" collapsed="false">
      <c r="A25" s="8" t="n">
        <v>14</v>
      </c>
      <c r="B25" s="9" t="n">
        <f aca="false">G24</f>
        <v>820483.212524389</v>
      </c>
      <c r="C25" s="9" t="n">
        <f aca="false">$B$4*(1+$B$6)^(A25-1)</f>
        <v>58741.3485380626</v>
      </c>
      <c r="D25" s="9" t="n">
        <f aca="false">$B$7*(1+$B$6)^(A25-1)</f>
        <v>0</v>
      </c>
      <c r="E25" s="9" t="n">
        <f aca="false">MAX(0,C25-D25)</f>
        <v>58741.3485380626</v>
      </c>
      <c r="F25" s="9" t="n">
        <f aca="false">IF($B$8&gt;0,E25/(1-$B$8),E25)</f>
        <v>58741.3485380626</v>
      </c>
      <c r="G25" s="9" t="n">
        <f aca="false">B25*(1+$B$5)-F25</f>
        <v>810970.856737789</v>
      </c>
    </row>
    <row r="26" customFormat="false" ht="15" hidden="false" customHeight="false" outlineLevel="0" collapsed="false">
      <c r="A26" s="8" t="n">
        <v>15</v>
      </c>
      <c r="B26" s="9" t="n">
        <f aca="false">G25</f>
        <v>810970.856737789</v>
      </c>
      <c r="C26" s="9" t="n">
        <f aca="false">$B$4*(1+$B$6)^(A26-1)</f>
        <v>60503.5889942045</v>
      </c>
      <c r="D26" s="9" t="n">
        <f aca="false">$B$7*(1+$B$6)^(A26-1)</f>
        <v>0</v>
      </c>
      <c r="E26" s="9" t="n">
        <f aca="false">MAX(0,C26-D26)</f>
        <v>60503.5889942045</v>
      </c>
      <c r="F26" s="9" t="n">
        <f aca="false">IF($B$8&gt;0,E26/(1-$B$8),E26)</f>
        <v>60503.5889942045</v>
      </c>
      <c r="G26" s="9" t="n">
        <f aca="false">B26*(1+$B$5)-F26</f>
        <v>799125.519147852</v>
      </c>
    </row>
    <row r="27" customFormat="false" ht="15" hidden="false" customHeight="false" outlineLevel="0" collapsed="false">
      <c r="A27" s="8" t="n">
        <v>16</v>
      </c>
      <c r="B27" s="9" t="n">
        <f aca="false">G26</f>
        <v>799125.519147852</v>
      </c>
      <c r="C27" s="9" t="n">
        <f aca="false">$B$4*(1+$B$6)^(A27-1)</f>
        <v>62318.6966640306</v>
      </c>
      <c r="D27" s="9" t="n">
        <f aca="false">$B$7*(1+$B$6)^(A27-1)</f>
        <v>0</v>
      </c>
      <c r="E27" s="9" t="n">
        <f aca="false">MAX(0,C27-D27)</f>
        <v>62318.6966640306</v>
      </c>
      <c r="F27" s="9" t="n">
        <f aca="false">IF($B$8&gt;0,E27/(1-$B$8),E27)</f>
        <v>62318.6966640306</v>
      </c>
      <c r="G27" s="9" t="n">
        <f aca="false">B27*(1+$B$5)-F27</f>
        <v>784754.353632693</v>
      </c>
    </row>
    <row r="28" customFormat="false" ht="15" hidden="false" customHeight="false" outlineLevel="0" collapsed="false">
      <c r="A28" s="8" t="n">
        <v>17</v>
      </c>
      <c r="B28" s="9" t="n">
        <f aca="false">G27</f>
        <v>784754.353632693</v>
      </c>
      <c r="C28" s="9" t="n">
        <f aca="false">$B$4*(1+$B$6)^(A28-1)</f>
        <v>64188.2575639515</v>
      </c>
      <c r="D28" s="9" t="n">
        <f aca="false">$B$7*(1+$B$6)^(A28-1)</f>
        <v>0</v>
      </c>
      <c r="E28" s="9" t="n">
        <f aca="false">MAX(0,C28-D28)</f>
        <v>64188.2575639515</v>
      </c>
      <c r="F28" s="9" t="n">
        <f aca="false">IF($B$8&gt;0,E28/(1-$B$8),E28)</f>
        <v>64188.2575639515</v>
      </c>
      <c r="G28" s="9" t="n">
        <f aca="false">B28*(1+$B$5)-F28</f>
        <v>767651.357286703</v>
      </c>
    </row>
    <row r="29" customFormat="false" ht="15" hidden="false" customHeight="false" outlineLevel="0" collapsed="false">
      <c r="A29" s="8" t="n">
        <v>18</v>
      </c>
      <c r="B29" s="9" t="n">
        <f aca="false">G28</f>
        <v>767651.357286703</v>
      </c>
      <c r="C29" s="9" t="n">
        <f aca="false">$B$4*(1+$B$6)^(A29-1)</f>
        <v>66113.9052908701</v>
      </c>
      <c r="D29" s="9" t="n">
        <f aca="false">$B$7*(1+$B$6)^(A29-1)</f>
        <v>0</v>
      </c>
      <c r="E29" s="9" t="n">
        <f aca="false">MAX(0,C29-D29)</f>
        <v>66113.9052908701</v>
      </c>
      <c r="F29" s="9" t="n">
        <f aca="false">IF($B$8&gt;0,E29/(1-$B$8),E29)</f>
        <v>66113.9052908701</v>
      </c>
      <c r="G29" s="9" t="n">
        <f aca="false">B29*(1+$B$5)-F29</f>
        <v>747596.533433035</v>
      </c>
    </row>
    <row r="30" customFormat="false" ht="15" hidden="false" customHeight="false" outlineLevel="0" collapsed="false">
      <c r="A30" s="8" t="n">
        <v>19</v>
      </c>
      <c r="B30" s="9" t="n">
        <f aca="false">G29</f>
        <v>747596.533433035</v>
      </c>
      <c r="C30" s="9" t="n">
        <f aca="false">$B$4*(1+$B$6)^(A30-1)</f>
        <v>68097.3224495962</v>
      </c>
      <c r="D30" s="9" t="n">
        <f aca="false">$B$7*(1+$B$6)^(A30-1)</f>
        <v>0</v>
      </c>
      <c r="E30" s="9" t="n">
        <f aca="false">MAX(0,C30-D30)</f>
        <v>68097.3224495962</v>
      </c>
      <c r="F30" s="9" t="n">
        <f aca="false">IF($B$8&gt;0,E30/(1-$B$8),E30)</f>
        <v>68097.3224495962</v>
      </c>
      <c r="G30" s="9" t="n">
        <f aca="false">B30*(1+$B$5)-F30</f>
        <v>724355.002989421</v>
      </c>
    </row>
    <row r="31" customFormat="false" ht="15" hidden="false" customHeight="false" outlineLevel="0" collapsed="false">
      <c r="A31" s="8" t="n">
        <v>20</v>
      </c>
      <c r="B31" s="9" t="n">
        <f aca="false">G30</f>
        <v>724355.002989421</v>
      </c>
      <c r="C31" s="9" t="n">
        <f aca="false">$B$4*(1+$B$6)^(A31-1)</f>
        <v>70140.2421230841</v>
      </c>
      <c r="D31" s="9" t="n">
        <f aca="false">$B$7*(1+$B$6)^(A31-1)</f>
        <v>0</v>
      </c>
      <c r="E31" s="9" t="n">
        <f aca="false">MAX(0,C31-D31)</f>
        <v>70140.2421230841</v>
      </c>
      <c r="F31" s="9" t="n">
        <f aca="false">IF($B$8&gt;0,E31/(1-$B$8),E31)</f>
        <v>70140.2421230841</v>
      </c>
      <c r="G31" s="9" t="n">
        <f aca="false">B31*(1+$B$5)-F31</f>
        <v>697676.061045702</v>
      </c>
    </row>
    <row r="32" customFormat="false" ht="15" hidden="false" customHeight="false" outlineLevel="0" collapsed="false">
      <c r="A32" s="8" t="n">
        <v>21</v>
      </c>
      <c r="B32" s="9" t="n">
        <f aca="false">G31</f>
        <v>697676.061045702</v>
      </c>
      <c r="C32" s="9" t="n">
        <f aca="false">$B$4*(1+$B$6)^(A32-1)</f>
        <v>72244.4493867766</v>
      </c>
      <c r="D32" s="9" t="n">
        <f aca="false">$B$7*(1+$B$6)^(A32-1)</f>
        <v>0</v>
      </c>
      <c r="E32" s="9" t="n">
        <f aca="false">MAX(0,C32-D32)</f>
        <v>72244.4493867766</v>
      </c>
      <c r="F32" s="9" t="n">
        <f aca="false">IF($B$8&gt;0,E32/(1-$B$8),E32)</f>
        <v>72244.4493867766</v>
      </c>
      <c r="G32" s="9" t="n">
        <f aca="false">B32*(1+$B$5)-F32</f>
        <v>667292.175321668</v>
      </c>
    </row>
    <row r="33" customFormat="false" ht="15" hidden="false" customHeight="false" outlineLevel="0" collapsed="false">
      <c r="A33" s="8" t="n">
        <v>22</v>
      </c>
      <c r="B33" s="9" t="n">
        <f aca="false">G32</f>
        <v>667292.175321668</v>
      </c>
      <c r="C33" s="9" t="n">
        <f aca="false">$B$4*(1+$B$6)^(A33-1)</f>
        <v>74411.7828683799</v>
      </c>
      <c r="D33" s="9" t="n">
        <f aca="false">$B$7*(1+$B$6)^(A33-1)</f>
        <v>0</v>
      </c>
      <c r="E33" s="9" t="n">
        <f aca="false">MAX(0,C33-D33)</f>
        <v>74411.7828683799</v>
      </c>
      <c r="F33" s="9" t="n">
        <f aca="false">IF($B$8&gt;0,E33/(1-$B$8),E33)</f>
        <v>74411.7828683799</v>
      </c>
      <c r="G33" s="9" t="n">
        <f aca="false">B33*(1+$B$5)-F33</f>
        <v>632917.922972588</v>
      </c>
    </row>
    <row r="34" customFormat="false" ht="15" hidden="false" customHeight="false" outlineLevel="0" collapsed="false">
      <c r="A34" s="8" t="n">
        <v>23</v>
      </c>
      <c r="B34" s="9" t="n">
        <f aca="false">G33</f>
        <v>632917.922972588</v>
      </c>
      <c r="C34" s="9" t="n">
        <f aca="false">$B$4*(1+$B$6)^(A34-1)</f>
        <v>76644.1363544313</v>
      </c>
      <c r="D34" s="9" t="n">
        <f aca="false">$B$7*(1+$B$6)^(A34-1)</f>
        <v>0</v>
      </c>
      <c r="E34" s="9" t="n">
        <f aca="false">MAX(0,C34-D34)</f>
        <v>76644.1363544313</v>
      </c>
      <c r="F34" s="9" t="n">
        <f aca="false">IF($B$8&gt;0,E34/(1-$B$8),E34)</f>
        <v>76644.1363544313</v>
      </c>
      <c r="G34" s="9" t="n">
        <f aca="false">B34*(1+$B$5)-F34</f>
        <v>594248.861996512</v>
      </c>
    </row>
    <row r="35" customFormat="false" ht="15" hidden="false" customHeight="false" outlineLevel="0" collapsed="false">
      <c r="A35" s="8" t="n">
        <v>24</v>
      </c>
      <c r="B35" s="9" t="n">
        <f aca="false">G34</f>
        <v>594248.861996512</v>
      </c>
      <c r="C35" s="9" t="n">
        <f aca="false">$B$4*(1+$B$6)^(A35-1)</f>
        <v>78943.4604450642</v>
      </c>
      <c r="D35" s="9" t="n">
        <f aca="false">$B$7*(1+$B$6)^(A35-1)</f>
        <v>0</v>
      </c>
      <c r="E35" s="9" t="n">
        <f aca="false">MAX(0,C35-D35)</f>
        <v>78943.4604450642</v>
      </c>
      <c r="F35" s="9" t="n">
        <f aca="false">IF($B$8&gt;0,E35/(1-$B$8),E35)</f>
        <v>78943.4604450642</v>
      </c>
      <c r="G35" s="9" t="n">
        <f aca="false">B35*(1+$B$5)-F35</f>
        <v>550960.333271239</v>
      </c>
    </row>
    <row r="36" customFormat="false" ht="15" hidden="false" customHeight="false" outlineLevel="0" collapsed="false">
      <c r="A36" s="8" t="n">
        <v>25</v>
      </c>
      <c r="B36" s="9" t="n">
        <f aca="false">G35</f>
        <v>550960.333271239</v>
      </c>
      <c r="C36" s="9" t="n">
        <f aca="false">$B$4*(1+$B$6)^(A36-1)</f>
        <v>81311.7642584162</v>
      </c>
      <c r="D36" s="9" t="n">
        <f aca="false">$B$7*(1+$B$6)^(A36-1)</f>
        <v>0</v>
      </c>
      <c r="E36" s="9" t="n">
        <f aca="false">MAX(0,C36-D36)</f>
        <v>81311.7642584162</v>
      </c>
      <c r="F36" s="9" t="n">
        <f aca="false">IF($B$8&gt;0,E36/(1-$B$8),E36)</f>
        <v>81311.7642584162</v>
      </c>
      <c r="G36" s="9" t="n">
        <f aca="false">B36*(1+$B$5)-F36</f>
        <v>502706.189009097</v>
      </c>
    </row>
    <row r="37" customFormat="false" ht="15" hidden="false" customHeight="false" outlineLevel="0" collapsed="false">
      <c r="A37" s="8" t="n">
        <v>26</v>
      </c>
      <c r="B37" s="9" t="n">
        <f aca="false">G36</f>
        <v>502706.189009097</v>
      </c>
      <c r="C37" s="9" t="n">
        <f aca="false">$B$4*(1+$B$6)^(A37-1)</f>
        <v>83751.1171861687</v>
      </c>
      <c r="D37" s="9" t="n">
        <f aca="false">$B$7*(1+$B$6)^(A37-1)</f>
        <v>0</v>
      </c>
      <c r="E37" s="9" t="n">
        <f aca="false">MAX(0,C37-D37)</f>
        <v>83751.1171861687</v>
      </c>
      <c r="F37" s="9" t="n">
        <f aca="false">IF($B$8&gt;0,E37/(1-$B$8),E37)</f>
        <v>83751.1171861687</v>
      </c>
      <c r="G37" s="9" t="n">
        <f aca="false">B37*(1+$B$5)-F37</f>
        <v>449117.443163474</v>
      </c>
    </row>
    <row r="38" customFormat="false" ht="15" hidden="false" customHeight="false" outlineLevel="0" collapsed="false">
      <c r="A38" s="8" t="n">
        <v>27</v>
      </c>
      <c r="B38" s="9" t="n">
        <f aca="false">G37</f>
        <v>449117.443163474</v>
      </c>
      <c r="C38" s="9" t="n">
        <f aca="false">$B$4*(1+$B$6)^(A38-1)</f>
        <v>86263.6507017537</v>
      </c>
      <c r="D38" s="9" t="n">
        <f aca="false">$B$7*(1+$B$6)^(A38-1)</f>
        <v>0</v>
      </c>
      <c r="E38" s="9" t="n">
        <f aca="false">MAX(0,C38-D38)</f>
        <v>86263.6507017537</v>
      </c>
      <c r="F38" s="9" t="n">
        <f aca="false">IF($B$8&gt;0,E38/(1-$B$8),E38)</f>
        <v>86263.6507017537</v>
      </c>
      <c r="G38" s="9" t="n">
        <f aca="false">B38*(1+$B$5)-F38</f>
        <v>389800.839051529</v>
      </c>
    </row>
    <row r="39" customFormat="false" ht="15" hidden="false" customHeight="false" outlineLevel="0" collapsed="false">
      <c r="A39" s="8" t="n">
        <v>28</v>
      </c>
      <c r="B39" s="9" t="n">
        <f aca="false">G38</f>
        <v>389800.839051529</v>
      </c>
      <c r="C39" s="9" t="n">
        <f aca="false">$B$4*(1+$B$6)^(A39-1)</f>
        <v>88851.5602228063</v>
      </c>
      <c r="D39" s="9" t="n">
        <f aca="false">$B$7*(1+$B$6)^(A39-1)</f>
        <v>0</v>
      </c>
      <c r="E39" s="9" t="n">
        <f aca="false">MAX(0,C39-D39)</f>
        <v>88851.5602228063</v>
      </c>
      <c r="F39" s="9" t="n">
        <f aca="false">IF($B$8&gt;0,E39/(1-$B$8),E39)</f>
        <v>88851.5602228063</v>
      </c>
      <c r="G39" s="9" t="n">
        <f aca="false">B39*(1+$B$5)-F39</f>
        <v>324337.329171814</v>
      </c>
    </row>
    <row r="40" customFormat="false" ht="15" hidden="false" customHeight="false" outlineLevel="0" collapsed="false">
      <c r="A40" s="8" t="n">
        <v>29</v>
      </c>
      <c r="B40" s="9" t="n">
        <f aca="false">G39</f>
        <v>324337.329171814</v>
      </c>
      <c r="C40" s="9" t="n">
        <f aca="false">$B$4*(1+$B$6)^(A40-1)</f>
        <v>91517.1070294905</v>
      </c>
      <c r="D40" s="9" t="n">
        <f aca="false">$B$7*(1+$B$6)^(A40-1)</f>
        <v>0</v>
      </c>
      <c r="E40" s="9" t="n">
        <f aca="false">MAX(0,C40-D40)</f>
        <v>91517.1070294905</v>
      </c>
      <c r="F40" s="9" t="n">
        <f aca="false">IF($B$8&gt;0,E40/(1-$B$8),E40)</f>
        <v>91517.1070294905</v>
      </c>
      <c r="G40" s="9" t="n">
        <f aca="false">B40*(1+$B$5)-F40</f>
        <v>252280.461892632</v>
      </c>
    </row>
    <row r="41" customFormat="false" ht="15" hidden="false" customHeight="false" outlineLevel="0" collapsed="false">
      <c r="A41" s="8" t="n">
        <v>30</v>
      </c>
      <c r="B41" s="9" t="n">
        <f aca="false">G40</f>
        <v>252280.461892632</v>
      </c>
      <c r="C41" s="9" t="n">
        <f aca="false">$B$4*(1+$B$6)^(A41-1)</f>
        <v>94262.6202403752</v>
      </c>
      <c r="D41" s="9" t="n">
        <f aca="false">$B$7*(1+$B$6)^(A41-1)</f>
        <v>0</v>
      </c>
      <c r="E41" s="9" t="n">
        <f aca="false">MAX(0,C41-D41)</f>
        <v>94262.6202403752</v>
      </c>
      <c r="F41" s="9" t="n">
        <f aca="false">IF($B$8&gt;0,E41/(1-$B$8),E41)</f>
        <v>94262.6202403752</v>
      </c>
      <c r="G41" s="9" t="n">
        <f aca="false">B41*(1+$B$5)-F41</f>
        <v>173154.669365815</v>
      </c>
    </row>
    <row r="42" customFormat="false" ht="15" hidden="false" customHeight="false" outlineLevel="0" collapsed="false">
      <c r="A42" s="8" t="n">
        <v>31</v>
      </c>
      <c r="B42" s="9" t="n">
        <f aca="false">G41</f>
        <v>173154.669365815</v>
      </c>
      <c r="C42" s="9" t="n">
        <f aca="false">$B$4*(1+$B$6)^(A42-1)</f>
        <v>97090.4988475865</v>
      </c>
      <c r="D42" s="9" t="n">
        <f aca="false">$B$7*(1+$B$6)^(A42-1)</f>
        <v>0</v>
      </c>
      <c r="E42" s="9" t="n">
        <f aca="false">MAX(0,C42-D42)</f>
        <v>97090.4988475865</v>
      </c>
      <c r="F42" s="9" t="n">
        <f aca="false">IF($B$8&gt;0,E42/(1-$B$8),E42)</f>
        <v>97090.4988475865</v>
      </c>
      <c r="G42" s="9" t="n">
        <f aca="false">B42*(1+$B$5)-F42</f>
        <v>86453.4506801777</v>
      </c>
    </row>
    <row r="43" customFormat="false" ht="15" hidden="false" customHeight="false" outlineLevel="0" collapsed="false">
      <c r="A43" s="8" t="n">
        <v>32</v>
      </c>
      <c r="B43" s="9" t="n">
        <f aca="false">G42</f>
        <v>86453.4506801777</v>
      </c>
      <c r="C43" s="9" t="n">
        <f aca="false">$B$4*(1+$B$6)^(A43-1)</f>
        <v>100003.213813014</v>
      </c>
      <c r="D43" s="9" t="n">
        <f aca="false">$B$7*(1+$B$6)^(A43-1)</f>
        <v>0</v>
      </c>
      <c r="E43" s="9" t="n">
        <f aca="false">MAX(0,C43-D43)</f>
        <v>100003.213813014</v>
      </c>
      <c r="F43" s="9" t="n">
        <f aca="false">IF($B$8&gt;0,E43/(1-$B$8),E43)</f>
        <v>100003.213813014</v>
      </c>
      <c r="G43" s="9" t="n">
        <f aca="false">B43*(1+$B$5)-F43</f>
        <v>-8362.55609202573</v>
      </c>
    </row>
    <row r="44" customFormat="false" ht="15" hidden="false" customHeight="false" outlineLevel="0" collapsed="false">
      <c r="A44" s="8" t="n">
        <v>33</v>
      </c>
      <c r="B44" s="9" t="n">
        <f aca="false">G43</f>
        <v>-8362.55609202573</v>
      </c>
      <c r="C44" s="9" t="n">
        <f aca="false">$B$4*(1+$B$6)^(A44-1)</f>
        <v>103003.310227405</v>
      </c>
      <c r="D44" s="9" t="n">
        <f aca="false">$B$7*(1+$B$6)^(A44-1)</f>
        <v>0</v>
      </c>
      <c r="E44" s="9" t="n">
        <f aca="false">MAX(0,C44-D44)</f>
        <v>103003.310227405</v>
      </c>
      <c r="F44" s="9" t="n">
        <f aca="false">IF($B$8&gt;0,E44/(1-$B$8),E44)</f>
        <v>103003.310227405</v>
      </c>
      <c r="G44" s="9" t="n">
        <f aca="false">B44*(1+$B$5)-F44</f>
        <v>-111867.619684952</v>
      </c>
    </row>
    <row r="45" customFormat="false" ht="15" hidden="false" customHeight="false" outlineLevel="0" collapsed="false">
      <c r="A45" s="8" t="n">
        <v>34</v>
      </c>
      <c r="B45" s="9" t="n">
        <f aca="false">G44</f>
        <v>-111867.619684952</v>
      </c>
      <c r="C45" s="9" t="n">
        <f aca="false">$B$4*(1+$B$6)^(A45-1)</f>
        <v>106093.409534227</v>
      </c>
      <c r="D45" s="9" t="n">
        <f aca="false">$B$7*(1+$B$6)^(A45-1)</f>
        <v>0</v>
      </c>
      <c r="E45" s="9" t="n">
        <f aca="false">MAX(0,C45-D45)</f>
        <v>106093.409534227</v>
      </c>
      <c r="F45" s="9" t="n">
        <f aca="false">IF($B$8&gt;0,E45/(1-$B$8),E45)</f>
        <v>106093.409534227</v>
      </c>
      <c r="G45" s="9" t="n">
        <f aca="false">B45*(1+$B$5)-F45</f>
        <v>-224673.086400276</v>
      </c>
    </row>
    <row r="46" customFormat="false" ht="15" hidden="false" customHeight="false" outlineLevel="0" collapsed="false">
      <c r="A46" s="8" t="n">
        <v>35</v>
      </c>
      <c r="B46" s="9" t="n">
        <f aca="false">G45</f>
        <v>-224673.086400276</v>
      </c>
      <c r="C46" s="9" t="n">
        <f aca="false">$B$4*(1+$B$6)^(A46-1)</f>
        <v>109276.211820253</v>
      </c>
      <c r="D46" s="9" t="n">
        <f aca="false">$B$7*(1+$B$6)^(A46-1)</f>
        <v>0</v>
      </c>
      <c r="E46" s="9" t="n">
        <f aca="false">MAX(0,C46-D46)</f>
        <v>109276.211820253</v>
      </c>
      <c r="F46" s="9" t="n">
        <f aca="false">IF($B$8&gt;0,E46/(1-$B$8),E46)</f>
        <v>109276.211820253</v>
      </c>
      <c r="G46" s="9" t="n">
        <f aca="false">B46*(1+$B$5)-F46</f>
        <v>-347429.683404546</v>
      </c>
    </row>
    <row r="47" customFormat="false" ht="15" hidden="false" customHeight="false" outlineLevel="0" collapsed="false">
      <c r="A47" s="8" t="n">
        <v>36</v>
      </c>
      <c r="B47" s="9" t="n">
        <f aca="false">G46</f>
        <v>-347429.683404546</v>
      </c>
      <c r="C47" s="9" t="n">
        <f aca="false">$B$4*(1+$B$6)^(A47-1)</f>
        <v>112554.498174861</v>
      </c>
      <c r="D47" s="9" t="n">
        <f aca="false">$B$7*(1+$B$6)^(A47-1)</f>
        <v>0</v>
      </c>
      <c r="E47" s="9" t="n">
        <f aca="false">MAX(0,C47-D47)</f>
        <v>112554.498174861</v>
      </c>
      <c r="F47" s="9" t="n">
        <f aca="false">IF($B$8&gt;0,E47/(1-$B$8),E47)</f>
        <v>112554.498174861</v>
      </c>
      <c r="G47" s="9" t="n">
        <f aca="false">B47*(1+$B$5)-F47</f>
        <v>-480829.962583679</v>
      </c>
    </row>
    <row r="48" customFormat="false" ht="15" hidden="false" customHeight="false" outlineLevel="0" collapsed="false">
      <c r="A48" s="8" t="n">
        <v>37</v>
      </c>
      <c r="B48" s="9" t="n">
        <f aca="false">G47</f>
        <v>-480829.962583679</v>
      </c>
      <c r="C48" s="9" t="n">
        <f aca="false">$B$4*(1+$B$6)^(A48-1)</f>
        <v>115931.133120107</v>
      </c>
      <c r="D48" s="9" t="n">
        <f aca="false">$B$7*(1+$B$6)^(A48-1)</f>
        <v>0</v>
      </c>
      <c r="E48" s="9" t="n">
        <f aca="false">MAX(0,C48-D48)</f>
        <v>115931.133120107</v>
      </c>
      <c r="F48" s="9" t="n">
        <f aca="false">IF($B$8&gt;0,E48/(1-$B$8),E48)</f>
        <v>115931.133120107</v>
      </c>
      <c r="G48" s="9" t="n">
        <f aca="false">B48*(1+$B$5)-F48</f>
        <v>-625610.893458807</v>
      </c>
    </row>
    <row r="49" customFormat="false" ht="15" hidden="false" customHeight="false" outlineLevel="0" collapsed="false">
      <c r="A49" s="8" t="n">
        <v>38</v>
      </c>
      <c r="B49" s="9" t="n">
        <f aca="false">G48</f>
        <v>-625610.893458807</v>
      </c>
      <c r="C49" s="9" t="n">
        <f aca="false">$B$4*(1+$B$6)^(A49-1)</f>
        <v>119409.06711371</v>
      </c>
      <c r="D49" s="9" t="n">
        <f aca="false">$B$7*(1+$B$6)^(A49-1)</f>
        <v>0</v>
      </c>
      <c r="E49" s="9" t="n">
        <f aca="false">MAX(0,C49-D49)</f>
        <v>119409.06711371</v>
      </c>
      <c r="F49" s="9" t="n">
        <f aca="false">IF($B$8&gt;0,E49/(1-$B$8),E49)</f>
        <v>119409.06711371</v>
      </c>
      <c r="G49" s="9" t="n">
        <f aca="false">B49*(1+$B$5)-F49</f>
        <v>-782556.614180046</v>
      </c>
    </row>
    <row r="50" customFormat="false" ht="15" hidden="false" customHeight="false" outlineLevel="0" collapsed="false">
      <c r="A50" s="8" t="n">
        <v>39</v>
      </c>
      <c r="B50" s="9" t="n">
        <f aca="false">G49</f>
        <v>-782556.614180046</v>
      </c>
      <c r="C50" s="9" t="n">
        <f aca="false">$B$4*(1+$B$6)^(A50-1)</f>
        <v>122991.339127121</v>
      </c>
      <c r="D50" s="9" t="n">
        <f aca="false">$B$7*(1+$B$6)^(A50-1)</f>
        <v>0</v>
      </c>
      <c r="E50" s="9" t="n">
        <f aca="false">MAX(0,C50-D50)</f>
        <v>122991.339127121</v>
      </c>
      <c r="F50" s="9" t="n">
        <f aca="false">IF($B$8&gt;0,E50/(1-$B$8),E50)</f>
        <v>122991.339127121</v>
      </c>
      <c r="G50" s="9" t="n">
        <f aca="false">B50*(1+$B$5)-F50</f>
        <v>-952501.35015797</v>
      </c>
    </row>
    <row r="51" customFormat="false" ht="15" hidden="false" customHeight="false" outlineLevel="0" collapsed="false">
      <c r="A51" s="8" t="n">
        <v>40</v>
      </c>
      <c r="B51" s="9" t="n">
        <f aca="false">G50</f>
        <v>-952501.35015797</v>
      </c>
      <c r="C51" s="9" t="n">
        <f aca="false">$B$4*(1+$B$6)^(A51-1)</f>
        <v>126681.079300935</v>
      </c>
      <c r="D51" s="9" t="n">
        <f aca="false">$B$7*(1+$B$6)^(A51-1)</f>
        <v>0</v>
      </c>
      <c r="E51" s="9" t="n">
        <f aca="false">MAX(0,C51-D51)</f>
        <v>126681.079300935</v>
      </c>
      <c r="F51" s="9" t="n">
        <f aca="false">IF($B$8&gt;0,E51/(1-$B$8),E51)</f>
        <v>126681.079300935</v>
      </c>
      <c r="G51" s="9" t="n">
        <f aca="false">B51*(1+$B$5)-F51</f>
        <v>-1136332.51046838</v>
      </c>
    </row>
    <row r="52" customFormat="false" ht="15" hidden="false" customHeight="false" outlineLevel="0" collapsed="false">
      <c r="A52" s="8" t="n">
        <v>41</v>
      </c>
      <c r="B52" s="9" t="n">
        <f aca="false">G51</f>
        <v>-1136332.51046838</v>
      </c>
      <c r="C52" s="9" t="n">
        <f aca="false">$B$4*(1+$B$6)^(A52-1)</f>
        <v>130481.511679963</v>
      </c>
      <c r="D52" s="9" t="n">
        <f aca="false">$B$7*(1+$B$6)^(A52-1)</f>
        <v>0</v>
      </c>
      <c r="E52" s="9" t="n">
        <f aca="false">MAX(0,C52-D52)</f>
        <v>130481.511679963</v>
      </c>
      <c r="F52" s="9" t="n">
        <f aca="false">IF($B$8&gt;0,E52/(1-$B$8),E52)</f>
        <v>130481.511679963</v>
      </c>
      <c r="G52" s="9" t="n">
        <f aca="false">B52*(1+$B$5)-F52</f>
        <v>-1334993.97277645</v>
      </c>
    </row>
    <row r="53" customFormat="false" ht="15" hidden="false" customHeight="false" outlineLevel="0" collapsed="false">
      <c r="A53" s="8" t="n">
        <v>42</v>
      </c>
      <c r="B53" s="9" t="n">
        <f aca="false">G52</f>
        <v>-1334993.97277645</v>
      </c>
      <c r="C53" s="9" t="n">
        <f aca="false">$B$4*(1+$B$6)^(A53-1)</f>
        <v>134395.957030362</v>
      </c>
      <c r="D53" s="9" t="n">
        <f aca="false">$B$7*(1+$B$6)^(A53-1)</f>
        <v>0</v>
      </c>
      <c r="E53" s="9" t="n">
        <f aca="false">MAX(0,C53-D53)</f>
        <v>134395.957030362</v>
      </c>
      <c r="F53" s="9" t="n">
        <f aca="false">IF($B$8&gt;0,E53/(1-$B$8),E53)</f>
        <v>134395.957030362</v>
      </c>
      <c r="G53" s="9" t="n">
        <f aca="false">B53*(1+$B$5)-F53</f>
        <v>-1549489.5681734</v>
      </c>
    </row>
    <row r="54" customFormat="false" ht="15" hidden="false" customHeight="false" outlineLevel="0" collapsed="false">
      <c r="A54" s="8" t="n">
        <v>43</v>
      </c>
      <c r="B54" s="9" t="n">
        <f aca="false">G53</f>
        <v>-1549489.5681734</v>
      </c>
      <c r="C54" s="9" t="n">
        <f aca="false">$B$4*(1+$B$6)^(A54-1)</f>
        <v>138427.835741273</v>
      </c>
      <c r="D54" s="9" t="n">
        <f aca="false">$B$7*(1+$B$6)^(A54-1)</f>
        <v>0</v>
      </c>
      <c r="E54" s="9" t="n">
        <f aca="false">MAX(0,C54-D54)</f>
        <v>138427.835741273</v>
      </c>
      <c r="F54" s="9" t="n">
        <f aca="false">IF($B$8&gt;0,E54/(1-$B$8),E54)</f>
        <v>138427.835741273</v>
      </c>
      <c r="G54" s="9" t="n">
        <f aca="false">B54*(1+$B$5)-F54</f>
        <v>-1780886.77800508</v>
      </c>
    </row>
    <row r="55" customFormat="false" ht="15" hidden="false" customHeight="false" outlineLevel="0" collapsed="false">
      <c r="A55" s="8" t="n">
        <v>44</v>
      </c>
      <c r="B55" s="9" t="n">
        <f aca="false">G54</f>
        <v>-1780886.77800508</v>
      </c>
      <c r="C55" s="9" t="n">
        <f aca="false">$B$4*(1+$B$6)^(A55-1)</f>
        <v>142580.670813511</v>
      </c>
      <c r="D55" s="9" t="n">
        <f aca="false">$B$7*(1+$B$6)^(A55-1)</f>
        <v>0</v>
      </c>
      <c r="E55" s="9" t="n">
        <f aca="false">MAX(0,C55-D55)</f>
        <v>142580.670813511</v>
      </c>
      <c r="F55" s="9" t="n">
        <f aca="false">IF($B$8&gt;0,E55/(1-$B$8),E55)</f>
        <v>142580.670813511</v>
      </c>
      <c r="G55" s="9" t="n">
        <f aca="false">B55*(1+$B$5)-F55</f>
        <v>-2030320.65549889</v>
      </c>
    </row>
    <row r="56" customFormat="false" ht="15" hidden="false" customHeight="false" outlineLevel="0" collapsed="false">
      <c r="A56" s="8" t="n">
        <v>45</v>
      </c>
      <c r="B56" s="9" t="n">
        <f aca="false">G55</f>
        <v>-2030320.65549889</v>
      </c>
      <c r="C56" s="9" t="n">
        <f aca="false">$B$4*(1+$B$6)^(A56-1)</f>
        <v>146858.090937916</v>
      </c>
      <c r="D56" s="9" t="n">
        <f aca="false">$B$7*(1+$B$6)^(A56-1)</f>
        <v>0</v>
      </c>
      <c r="E56" s="9" t="n">
        <f aca="false">MAX(0,C56-D56)</f>
        <v>146858.090937916</v>
      </c>
      <c r="F56" s="9" t="n">
        <f aca="false">IF($B$8&gt;0,E56/(1-$B$8),E56)</f>
        <v>146858.090937916</v>
      </c>
      <c r="G56" s="9" t="n">
        <f aca="false">B56*(1+$B$5)-F56</f>
        <v>-2298997.98576674</v>
      </c>
    </row>
    <row r="57" customFormat="false" ht="15" hidden="false" customHeight="false" outlineLevel="0" collapsed="false">
      <c r="A57" s="8" t="n">
        <v>46</v>
      </c>
      <c r="B57" s="9" t="n">
        <f aca="false">G56</f>
        <v>-2298997.98576674</v>
      </c>
      <c r="C57" s="9" t="n">
        <f aca="false">$B$4*(1+$B$6)^(A57-1)</f>
        <v>151263.833666054</v>
      </c>
      <c r="D57" s="9" t="n">
        <f aca="false">$B$7*(1+$B$6)^(A57-1)</f>
        <v>0</v>
      </c>
      <c r="E57" s="9" t="n">
        <f aca="false">MAX(0,C57-D57)</f>
        <v>151263.833666054</v>
      </c>
      <c r="F57" s="9" t="n">
        <f aca="false">IF($B$8&gt;0,E57/(1-$B$8),E57)</f>
        <v>151263.833666054</v>
      </c>
      <c r="G57" s="9" t="n">
        <f aca="false">B57*(1+$B$5)-F57</f>
        <v>-2588201.6985788</v>
      </c>
    </row>
    <row r="58" customFormat="false" ht="15" hidden="false" customHeight="false" outlineLevel="0" collapsed="false">
      <c r="A58" s="8" t="n">
        <v>47</v>
      </c>
      <c r="B58" s="9" t="n">
        <f aca="false">G57</f>
        <v>-2588201.6985788</v>
      </c>
      <c r="C58" s="9" t="n">
        <f aca="false">$B$4*(1+$B$6)^(A58-1)</f>
        <v>155801.748676036</v>
      </c>
      <c r="D58" s="9" t="n">
        <f aca="false">$B$7*(1+$B$6)^(A58-1)</f>
        <v>0</v>
      </c>
      <c r="E58" s="9" t="n">
        <f aca="false">MAX(0,C58-D58)</f>
        <v>155801.748676036</v>
      </c>
      <c r="F58" s="9" t="n">
        <f aca="false">IF($B$8&gt;0,E58/(1-$B$8),E58)</f>
        <v>155801.748676036</v>
      </c>
      <c r="G58" s="9" t="n">
        <f aca="false">B58*(1+$B$5)-F58</f>
        <v>-2899295.54916956</v>
      </c>
    </row>
    <row r="59" customFormat="false" ht="15" hidden="false" customHeight="false" outlineLevel="0" collapsed="false">
      <c r="A59" s="8" t="n">
        <v>48</v>
      </c>
      <c r="B59" s="9" t="n">
        <f aca="false">G58</f>
        <v>-2899295.54916956</v>
      </c>
      <c r="C59" s="9" t="n">
        <f aca="false">$B$4*(1+$B$6)^(A59-1)</f>
        <v>160475.801136317</v>
      </c>
      <c r="D59" s="9" t="n">
        <f aca="false">$B$7*(1+$B$6)^(A59-1)</f>
        <v>0</v>
      </c>
      <c r="E59" s="9" t="n">
        <f aca="false">MAX(0,C59-D59)</f>
        <v>160475.801136317</v>
      </c>
      <c r="F59" s="9" t="n">
        <f aca="false">IF($B$8&gt;0,E59/(1-$B$8),E59)</f>
        <v>160475.801136317</v>
      </c>
      <c r="G59" s="9" t="n">
        <f aca="false">B59*(1+$B$5)-F59</f>
        <v>-3233729.08325605</v>
      </c>
    </row>
    <row r="60" customFormat="false" ht="15" hidden="false" customHeight="false" outlineLevel="0" collapsed="false">
      <c r="A60" s="8" t="n">
        <v>49</v>
      </c>
      <c r="B60" s="9" t="n">
        <f aca="false">G59</f>
        <v>-3233729.08325605</v>
      </c>
      <c r="C60" s="9" t="n">
        <f aca="false">$B$4*(1+$B$6)^(A60-1)</f>
        <v>165290.075170406</v>
      </c>
      <c r="D60" s="9" t="n">
        <f aca="false">$B$7*(1+$B$6)^(A60-1)</f>
        <v>0</v>
      </c>
      <c r="E60" s="9" t="n">
        <f aca="false">MAX(0,C60-D60)</f>
        <v>165290.075170406</v>
      </c>
      <c r="F60" s="9" t="n">
        <f aca="false">IF($B$8&gt;0,E60/(1-$B$8),E60)</f>
        <v>165290.075170406</v>
      </c>
      <c r="G60" s="9" t="n">
        <f aca="false">B60*(1+$B$5)-F60</f>
        <v>-3593042.90342182</v>
      </c>
    </row>
    <row r="61" customFormat="false" ht="15" hidden="false" customHeight="false" outlineLevel="0" collapsed="false">
      <c r="A61" s="8" t="n">
        <v>50</v>
      </c>
      <c r="B61" s="9" t="n">
        <f aca="false">G60</f>
        <v>-3593042.90342182</v>
      </c>
      <c r="C61" s="9" t="n">
        <f aca="false">$B$4*(1+$B$6)^(A61-1)</f>
        <v>170248.777425518</v>
      </c>
      <c r="D61" s="9" t="n">
        <f aca="false">$B$7*(1+$B$6)^(A61-1)</f>
        <v>0</v>
      </c>
      <c r="E61" s="9" t="n">
        <f aca="false">MAX(0,C61-D61)</f>
        <v>170248.777425518</v>
      </c>
      <c r="F61" s="9" t="n">
        <f aca="false">IF($B$8&gt;0,E61/(1-$B$8),E61)</f>
        <v>170248.777425518</v>
      </c>
      <c r="G61" s="9" t="n">
        <f aca="false">B61*(1+$B$5)-F61</f>
        <v>-3978874.25505265</v>
      </c>
    </row>
    <row r="63" customFormat="false" ht="15" hidden="false" customHeight="false" outlineLevel="0" collapsed="false">
      <c r="A63" s="3" t="s">
        <v>39</v>
      </c>
      <c r="B63" s="8" t="n">
        <f aca="false">COUNTIF(B12:B61,"&gt;0")</f>
        <v>32</v>
      </c>
    </row>
    <row r="64" customFormat="false" ht="15" hidden="false" customHeight="false" outlineLevel="0" collapsed="false">
      <c r="A64" s="10" t="s">
        <v>40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18"/>
  </cols>
  <sheetData>
    <row r="1" customFormat="false" ht="19.7" hidden="false" customHeight="false" outlineLevel="0" collapsed="false">
      <c r="A1" s="1" t="s">
        <v>41</v>
      </c>
    </row>
    <row r="3" customFormat="false" ht="15" hidden="false" customHeight="false" outlineLevel="0" collapsed="false">
      <c r="A3" s="3" t="s">
        <v>42</v>
      </c>
      <c r="B3" s="5" t="n">
        <v>50000</v>
      </c>
    </row>
    <row r="4" customFormat="false" ht="15" hidden="false" customHeight="false" outlineLevel="0" collapsed="false">
      <c r="A4" s="3" t="s">
        <v>43</v>
      </c>
      <c r="B4" s="11" t="n">
        <v>0.04</v>
      </c>
    </row>
    <row r="6" customFormat="false" ht="15" hidden="false" customHeight="false" outlineLevel="0" collapsed="false">
      <c r="A6" s="3" t="s">
        <v>44</v>
      </c>
      <c r="B6" s="9" t="n">
        <f aca="false">B3/B4</f>
        <v>1250000</v>
      </c>
    </row>
    <row r="9" customFormat="false" ht="15" hidden="false" customHeight="false" outlineLevel="0" collapsed="false">
      <c r="A9" s="3" t="s">
        <v>17</v>
      </c>
      <c r="B9" s="4" t="n">
        <v>30</v>
      </c>
    </row>
    <row r="10" customFormat="false" ht="15" hidden="false" customHeight="false" outlineLevel="0" collapsed="false">
      <c r="A10" s="3" t="s">
        <v>18</v>
      </c>
      <c r="B10" s="4" t="n">
        <v>65</v>
      </c>
    </row>
    <row r="11" customFormat="false" ht="15" hidden="false" customHeight="false" outlineLevel="0" collapsed="false">
      <c r="A11" s="3" t="s">
        <v>21</v>
      </c>
      <c r="B11" s="6" t="n">
        <v>0.07</v>
      </c>
    </row>
    <row r="13" customFormat="false" ht="15" hidden="false" customHeight="false" outlineLevel="0" collapsed="false">
      <c r="A13" s="3" t="s">
        <v>45</v>
      </c>
      <c r="B13" s="9" t="n">
        <f aca="false">B6/(1+B11)^(B10-B9)</f>
        <v>117078.673712293</v>
      </c>
    </row>
    <row r="16" customFormat="false" ht="15" hidden="false" customHeight="false" outlineLevel="0" collapsed="false">
      <c r="A16" s="3" t="s">
        <v>46</v>
      </c>
    </row>
    <row r="17" customFormat="false" ht="15" hidden="false" customHeight="false" outlineLevel="0" collapsed="false">
      <c r="A17" s="7" t="s">
        <v>47</v>
      </c>
      <c r="B17" s="7" t="s">
        <v>48</v>
      </c>
    </row>
    <row r="18" customFormat="false" ht="15" hidden="false" customHeight="false" outlineLevel="0" collapsed="false">
      <c r="A18" s="12" t="n">
        <v>0.04</v>
      </c>
      <c r="B18" s="9" t="n">
        <f aca="false">$B$3/A18</f>
        <v>1250000</v>
      </c>
    </row>
    <row r="19" customFormat="false" ht="15" hidden="false" customHeight="false" outlineLevel="0" collapsed="false">
      <c r="A19" s="12" t="n">
        <v>0.035</v>
      </c>
      <c r="B19" s="9" t="n">
        <f aca="false">$B$3/A19</f>
        <v>1428571.42857143</v>
      </c>
    </row>
    <row r="20" customFormat="false" ht="15" hidden="false" customHeight="false" outlineLevel="0" collapsed="false">
      <c r="A20" s="12" t="n">
        <v>0.0325</v>
      </c>
      <c r="B20" s="9" t="n">
        <f aca="false">$B$3/A20</f>
        <v>1538461.53846154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2026-07-04T07:44:49Z</dcterms:created>
  <dc:creator>openpyxl</dc:creator>
  <dc:description/>
  <dc:language>en-US</dc:language>
  <cp:lastModifiedBy/>
  <dcterms:modified xsi:type="dcterms:W3CDTF">2026-07-04T07:44:49Z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